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COP BAV ERME" sheetId="1" r:id="rId4"/>
    <sheet state="hidden" name="Copy of COP BAV ERME tab" sheetId="2" r:id="rId5"/>
    <sheet state="hidden" name="Copy of clean up BAV ERME tab" sheetId="3" r:id="rId6"/>
    <sheet state="hidden" name="BAV ERME homeraised" sheetId="4" r:id="rId7"/>
    <sheet state="hidden" name="scratch BAV ERME tab" sheetId="5" r:id="rId8"/>
    <sheet state="visible" name="Instructions" sheetId="6" r:id="rId9"/>
    <sheet state="hidden" name="Calculator CowCalf Raising" sheetId="7" r:id="rId10"/>
    <sheet state="hidden" name="Calculator Stocker to Feeder" sheetId="8" r:id="rId11"/>
    <sheet state="hidden" name="Calculator Feeder to Finish" sheetId="9" r:id="rId12"/>
    <sheet state="hidden" name="Calculator Harvest and Processi" sheetId="10" r:id="rId13"/>
    <sheet state="hidden" name="Summary of Enterprises" sheetId="11" r:id="rId14"/>
    <sheet state="hidden" name="Labor" sheetId="12" r:id="rId15"/>
    <sheet state="hidden" name="TEST COP" sheetId="13" r:id="rId16"/>
    <sheet state="visible" name="1. Farm Background" sheetId="14" r:id="rId17"/>
    <sheet state="visible" name="2. Cost of Production" sheetId="15" r:id="rId18"/>
    <sheet state="visible" name="3. Cost of Processing" sheetId="16" r:id="rId19"/>
    <sheet state="visible" name="4. Cost of Marketing" sheetId="17" r:id="rId20"/>
    <sheet state="visible" name="5. Meat Suite Inputs" sheetId="18" r:id="rId21"/>
    <sheet state="visible" name="A. Labor Matrix" sheetId="19" r:id="rId22"/>
    <sheet state="hidden" name="Copy of TEST COP" sheetId="20" r:id="rId23"/>
    <sheet state="hidden" name="P&amp;L 1 yr" sheetId="21" r:id="rId24"/>
    <sheet state="hidden" name="P&amp;L 2 yr" sheetId="22" r:id="rId25"/>
    <sheet state="visible" name="B. Meat Suite - Sample Results" sheetId="23" r:id="rId26"/>
  </sheets>
  <definedNames>
    <definedName name="PricingScenarios">#REF!</definedName>
    <definedName name="ProcessingScenarios">#REF!</definedName>
  </definedNames>
  <calcPr/>
  <extLst>
    <ext uri="GoogleSheetsCustomDataVersion2">
      <go:sheetsCustomData xmlns:go="http://customooxmlschemas.google.com/" r:id="rId27" roundtripDataChecksum="jBibsfUy/KXmUci+HwC706J7fvWdUZBGTFqmGOdxxi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81">
      <text>
        <t xml:space="preserve">======
ID#AAAAv7op8T4
    (2023-04-26 21:02:03)
This would include processor communication and coordination, meat pickup and other supervisory oversight.
	-Rebecca Frimmer</t>
      </text>
    </comment>
    <comment authorId="0" ref="D57">
      <text>
        <t xml:space="preserve">======
ID#AAAAv7op8T0
    (2023-04-26 21:02:03)
grocer: 5-7 days moderately aged
rests: 14-21 days well aged for flavor</t>
      </text>
    </comment>
  </commentList>
  <extLst>
    <ext uri="GoogleSheetsCustomDataVersion2">
      <go:sheetsCustomData xmlns:go="http://customooxmlschemas.google.com/" r:id="rId1" roundtripDataSignature="AMtx7mhe7ps9C7xlv6+qhoqcbj1pOP0bn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8">
      <text>
        <t xml:space="preserve">======
ID#AAABGltiNOw
Grace Debbeler    (2024-02-14 17:58:55)
sales within your data set (2 years if that's what you are looking at)</t>
      </text>
    </comment>
    <comment authorId="0" ref="D74">
      <text>
        <t xml:space="preserve">======
ID#AAABGltiNOk
Grace Debbeler    (2024-02-14 17:56:09)
do we want this in here? cash based/strategic decision</t>
      </text>
    </comment>
    <comment authorId="0" ref="D51">
      <text>
        <t xml:space="preserve">======
ID#AAABGltiNOc
Grace Debbeler    (2024-02-14 17:53:52)
total labor makes more sense?
------
ID#AAABGltiNOg
Grace Debbeler    (2024-02-14 17:54:15)
could use labor grid etc</t>
      </text>
    </comment>
    <comment authorId="0" ref="D66">
      <text>
        <t xml:space="preserve">======
ID#AAABGltiNOQ
Grace Debbeler    (2024-02-14 17:48:27)
is this unnecessary? is this all up in marketing?</t>
      </text>
    </comment>
    <comment authorId="0" ref="D90">
      <text>
        <t xml:space="preserve">======
ID#AAABGltiNOM
Grace Debbeler    (2024-02-14 17:47:39)
clarify with training</t>
      </text>
    </comment>
    <comment authorId="0" ref="D18">
      <text>
        <t xml:space="preserve">======
ID#AAABGltiNOI
Grace Debbeler    (2024-02-14 17:43:57)
also if you have dairy what about your overhead?</t>
      </text>
    </comment>
    <comment authorId="0" ref="D19">
      <text>
        <t xml:space="preserve">======
ID#AAABGltiNOE
Grace Debbeler    (2024-02-14 17:43:17)
do we make an overhead adj for sales of other products?</t>
      </text>
    </comment>
    <comment authorId="0" ref="D14">
      <text>
        <t xml:space="preserve">======
ID#AAABGltiNOA
Grace Debbeler    (2024-02-14 17:42:09)
the rest of the animals are an asset</t>
      </text>
    </comment>
    <comment authorId="0" ref="D11">
      <text>
        <t xml:space="preserve">======
ID#AAABGltiNN8
Grace Debbeler    (2024-02-14 17:41:58)
That also went to market</t>
      </text>
    </comment>
  </commentList>
  <extLst>
    <ext uri="GoogleSheetsCustomDataVersion2">
      <go:sheetsCustomData xmlns:go="http://customooxmlschemas.google.com/" r:id="rId1" roundtripDataSignature="AMtx7mgFFRiENQrF9TqKxqNaT8cXtbLWyg=="/>
    </ext>
  </extLst>
</comments>
</file>

<file path=xl/sharedStrings.xml><?xml version="1.0" encoding="utf-8"?>
<sst xmlns="http://schemas.openxmlformats.org/spreadsheetml/2006/main" count="2175" uniqueCount="767">
  <si>
    <t>MEAT PRICE CALCULATOR COST OF PRODUCTION</t>
  </si>
  <si>
    <t>Beef</t>
  </si>
  <si>
    <t>Pork</t>
  </si>
  <si>
    <t>Poultry</t>
  </si>
  <si>
    <t>Lamb/Goat</t>
  </si>
  <si>
    <t>Whole Farm Expenses
(when not able to divide by enterprise)</t>
  </si>
  <si>
    <t>Notes</t>
  </si>
  <si>
    <t>Comments</t>
  </si>
  <si>
    <t>FARM BACKGROUND</t>
  </si>
  <si>
    <t xml:space="preserve">1) </t>
  </si>
  <si>
    <t>Start with your Farm Financials from the last 12, 18, or 24 months (choose based on the species that has the longest growing period and use that for your entire meat price calculator)</t>
  </si>
  <si>
    <t>Use financials from 18 months or 24 months and pull finances from those periods. and use those for all species</t>
  </si>
  <si>
    <t>How many months are in your data set?</t>
  </si>
  <si>
    <t>inventory vs cash (note on feeding)</t>
  </si>
  <si>
    <t>24 months</t>
  </si>
  <si>
    <t>how to annualize the data to adjust</t>
  </si>
  <si>
    <t>Should each species have its own tab and therefore timeframe analysis?</t>
  </si>
  <si>
    <t xml:space="preserve">2) </t>
  </si>
  <si>
    <t>Number of Head</t>
  </si>
  <si>
    <t>Before you begin, this processes needs to be done from a data set - last year's financials or projected financials for the coming year.</t>
  </si>
  <si>
    <t>How many head are going to the processor in this data set?</t>
  </si>
  <si>
    <t>Meaning in the 12, 18, or 24 months that you have the finances for, how many head did you process of each species?</t>
  </si>
  <si>
    <t xml:space="preserve">3) </t>
  </si>
  <si>
    <t>Price per Head</t>
  </si>
  <si>
    <t>A)</t>
  </si>
  <si>
    <t>Per head, livestock purchase price (average)</t>
  </si>
  <si>
    <t>Number of Animals Purchased</t>
  </si>
  <si>
    <t>If you purchase an animal and then raise, include count here</t>
  </si>
  <si>
    <t>Total Livestock Cost for the data set</t>
  </si>
  <si>
    <t>-AND/OR-</t>
  </si>
  <si>
    <t>B)</t>
  </si>
  <si>
    <t>Home Raised</t>
  </si>
  <si>
    <t>Number of Animals Home Raised</t>
  </si>
  <si>
    <t xml:space="preserve">If you home-raise an animal from birth, include their count here. </t>
  </si>
  <si>
    <t>Somewhat serves as a check digit. Let's talk more about this</t>
  </si>
  <si>
    <t>The Cost of Production Calculator below will be used for those who raised their species over a period of time</t>
  </si>
  <si>
    <t>The default is a 12 month year - but if you are in full life cycle for beef, you may need financials for the life cycle period.  How many months are you using in your analysis.</t>
  </si>
  <si>
    <t>Prep section - go get your P&amp;L and monthly debt load</t>
  </si>
  <si>
    <t>4)</t>
  </si>
  <si>
    <t>Sales by Species</t>
  </si>
  <si>
    <t>PY Sales by Species</t>
  </si>
  <si>
    <t>PY = Previous Year</t>
  </si>
  <si>
    <t>% Sales Calculation</t>
  </si>
  <si>
    <t xml:space="preserve">% Allocation </t>
  </si>
  <si>
    <t>Enter in values from above here **** (Line 13/14 should be the same, unless you want to use the model differently (land use, COGS, etc)</t>
  </si>
  <si>
    <t>rename for % of weight distribution, separate out the % allocation among the species, make a new heading</t>
  </si>
  <si>
    <t>Check (should equal 100%)</t>
  </si>
  <si>
    <t>COST OF PROCESSING</t>
  </si>
  <si>
    <t>This is the cost for the entire year or data set</t>
  </si>
  <si>
    <t>Processing (Slaughter, Processing, Cut/Wrap)</t>
  </si>
  <si>
    <t>Note: value added fees go into price list, we have beef and pork cost of processing tools with the costs that can be an add on here. need to teach that we'll use the average values from those tools as the HCW and Yields</t>
  </si>
  <si>
    <t>Trucking Cost</t>
  </si>
  <si>
    <t>Need trucking to be overhead split by enterprise</t>
  </si>
  <si>
    <t>Total Processing Costs</t>
  </si>
  <si>
    <t>Cost of Procesing Per Head</t>
  </si>
  <si>
    <t>COST OF MARKETING</t>
  </si>
  <si>
    <t>Labor</t>
  </si>
  <si>
    <t>Direct Labor</t>
  </si>
  <si>
    <t>Farmers Markets</t>
  </si>
  <si>
    <t>Management Labor</t>
  </si>
  <si>
    <t>Taking inventory, loading, unloading, stocking</t>
  </si>
  <si>
    <t>Administrative Labor</t>
  </si>
  <si>
    <t>Customer Service and other administrative marketing tasks like back of house work / time on emails, social, updating website, etc</t>
  </si>
  <si>
    <t>Other Labor</t>
  </si>
  <si>
    <t>Total Labor</t>
  </si>
  <si>
    <t>General and Administrative</t>
  </si>
  <si>
    <t>Advertising Spend</t>
  </si>
  <si>
    <t>campaigns and media buys - paying vendors</t>
  </si>
  <si>
    <t>Marketing Budget</t>
  </si>
  <si>
    <t>marketing materials</t>
  </si>
  <si>
    <t>Design Work</t>
  </si>
  <si>
    <t>Graphic design</t>
  </si>
  <si>
    <t>Credit Card Processing Fees</t>
  </si>
  <si>
    <t>Sales fees</t>
  </si>
  <si>
    <t>Cost of selling your product - farmers market fees, website hosting etc</t>
  </si>
  <si>
    <t>Supplies</t>
  </si>
  <si>
    <t>Selling materials like ipad, cash box, FM display, bags, labels</t>
  </si>
  <si>
    <t>Samples/Discounts</t>
  </si>
  <si>
    <t>Shrink or Loss from Damaged Goods</t>
  </si>
  <si>
    <t>If you are not tracking, you should start! industry standard is X percent</t>
  </si>
  <si>
    <t>Other</t>
  </si>
  <si>
    <t>Total General and Administrative</t>
  </si>
  <si>
    <t>Total Marketing Costs</t>
  </si>
  <si>
    <t>% Allocation of Marketing Costs by Species</t>
  </si>
  <si>
    <t>Marketing Cost Per Species</t>
  </si>
  <si>
    <t>Uses Percentages in line 13/14 (Which should be the same)</t>
  </si>
  <si>
    <t>Marketing Cost Per Species Per Head</t>
  </si>
  <si>
    <t>Uses Cost per species above and number of head for the data set</t>
  </si>
  <si>
    <t>COST OF PRODUCTION</t>
  </si>
  <si>
    <t>Finsihing your product to the point where it transported to the processor</t>
  </si>
  <si>
    <t>Costs of Goods Sold</t>
  </si>
  <si>
    <t>These Costs of Goods Sold are consumable supplies where species determine some of the expenses and some of the expenses are for the whole farm. Whole Farm expenses are split by % of sales (* or if you've chosen to use the model differently)</t>
  </si>
  <si>
    <t>Animal Purchase</t>
  </si>
  <si>
    <t>If zero here, you are raising animal from birth</t>
  </si>
  <si>
    <t>Feed</t>
  </si>
  <si>
    <t>Careful to explain this so folks don't double up on entries here.</t>
  </si>
  <si>
    <t>don't double up or add up to column J</t>
  </si>
  <si>
    <t>Vet Expenses</t>
  </si>
  <si>
    <t>AI</t>
  </si>
  <si>
    <t>Minerals</t>
  </si>
  <si>
    <t>Bedding</t>
  </si>
  <si>
    <t>could you exclude the column that you've put something in for distribution</t>
  </si>
  <si>
    <t>Total Cost of Goods per Species</t>
  </si>
  <si>
    <t>% Allocation of Cost of Goods by Species</t>
  </si>
  <si>
    <t>This is how you split the whole farm allocation based on % of species</t>
  </si>
  <si>
    <t>Costs of Goods Sold Per Species</t>
  </si>
  <si>
    <t>Sum Costs of Goods Sold by Enterprise</t>
  </si>
  <si>
    <t>Operating Expenses</t>
  </si>
  <si>
    <t>Fuel on Farm</t>
  </si>
  <si>
    <t>Utilites</t>
  </si>
  <si>
    <t xml:space="preserve">Pasture Management </t>
  </si>
  <si>
    <t>Repairs and Maintence</t>
  </si>
  <si>
    <t>Vehichle Maintence</t>
  </si>
  <si>
    <t>Equipment Rental</t>
  </si>
  <si>
    <t>Certifications</t>
  </si>
  <si>
    <t>need to explain it all as per the enterp[rise and taking a % of expense based on % of business - need to add the overhead allocation from teh summary tab into the earlier tabs</t>
  </si>
  <si>
    <t>Total Operating Costs</t>
  </si>
  <si>
    <t>note: all of the salaries/management must be accounted for across your enterprises.  Note 2: your marketing and processing labor don't go here :)</t>
  </si>
  <si>
    <t>% Allocation of Operating Costs by Species</t>
  </si>
  <si>
    <t>might be nice to have this level of detail</t>
  </si>
  <si>
    <t>Operating Cost Per Species</t>
  </si>
  <si>
    <t>7)</t>
  </si>
  <si>
    <t>Direct labor for this enterprise, ideally determined by time tracking, or divide your payroll by enterprise %.  Should include wages, labor overhead such s payroll taxes and benefits, payroll service allocation, and a portion of management salary</t>
  </si>
  <si>
    <t>Total Labor per Species</t>
  </si>
  <si>
    <t>-OR-</t>
  </si>
  <si>
    <t>Total Labor (excluding marketing labor included above in 5A)</t>
  </si>
  <si>
    <t>Formula is not currently including this because it would double count abve</t>
  </si>
  <si>
    <t>Formula check! Side worksheet for labor calculation, is this owner's labor? Greatest missed opportunity for production costs - time spent producing vs selling for owners</t>
  </si>
  <si>
    <t>Total Labor Per Species</t>
  </si>
  <si>
    <t>8)</t>
  </si>
  <si>
    <t>Fixed Expenses</t>
  </si>
  <si>
    <t>need a note about making sure this is fully acocunted for across the board with all enterprises</t>
  </si>
  <si>
    <t>Insurance</t>
  </si>
  <si>
    <t>Rent</t>
  </si>
  <si>
    <t>Interest</t>
  </si>
  <si>
    <t>Lease Payments</t>
  </si>
  <si>
    <t xml:space="preserve">Other </t>
  </si>
  <si>
    <t>Total Fixed Costs</t>
  </si>
  <si>
    <t>% Allocation of Fixed Costs by Species</t>
  </si>
  <si>
    <t>Fixed Cost Per Species</t>
  </si>
  <si>
    <t>9)</t>
  </si>
  <si>
    <t>General and Admin (NOT MARKETING)</t>
  </si>
  <si>
    <t>Bank Charges</t>
  </si>
  <si>
    <t>Dues and Subscriptions</t>
  </si>
  <si>
    <t>Professional Fees</t>
  </si>
  <si>
    <t>Office Suplies</t>
  </si>
  <si>
    <t>Total General and Administrative Costs</t>
  </si>
  <si>
    <t>General and Admistrative Cost Per Species</t>
  </si>
  <si>
    <t>10)</t>
  </si>
  <si>
    <t>One Time Expenses</t>
  </si>
  <si>
    <t>for this enterprise only, and not including any capitalized assets</t>
  </si>
  <si>
    <t>Total One-Time Expenses Per Species</t>
  </si>
  <si>
    <t>11)</t>
  </si>
  <si>
    <t>Total Cost of Production per Species</t>
  </si>
  <si>
    <t>Total Cost of Production Per Species Per Head</t>
  </si>
  <si>
    <t>Net Operating Profit =</t>
  </si>
  <si>
    <t>need a caution statement here "think about what you need to earn on this enteprise to keep going in your business and divide by number of head.
This is loan payment principles owed (allocation for this enterprise, just the production part) and your take home earnings allocation.  You will have another opportunity to enter profits in the marketing tab as well."</t>
  </si>
  <si>
    <t>Owner Payout Goal=</t>
  </si>
  <si>
    <t>Reminder: this lives on your Balance Sheet (please start keeping track of a balance sheet)</t>
  </si>
  <si>
    <t>Net Profit (After Owner Payout)=</t>
  </si>
  <si>
    <t>You're READY FOR THE PRICE CALCULATOR!!!</t>
  </si>
  <si>
    <t>12 months</t>
  </si>
  <si>
    <t>Profit =</t>
  </si>
  <si>
    <t>BACKGROUND</t>
  </si>
  <si>
    <t>% of sales is each species</t>
  </si>
  <si>
    <t>Hot Carcass Weight (HCW)</t>
  </si>
  <si>
    <t>This is already in meat suite but including it in here makes this a more side by side tool for meat suite? or replaces it? No formulas included here rn...</t>
  </si>
  <si>
    <t>Kill Fee (per Head)</t>
  </si>
  <si>
    <t>Cut &amp; Wrap Fee (per LB HCW)</t>
  </si>
  <si>
    <t>Trucking Cost (Per Head)</t>
  </si>
  <si>
    <t>Delivery Cost (per head)</t>
  </si>
  <si>
    <t>Formala is not currently including this because it would double count abve</t>
  </si>
  <si>
    <t>Need to further develop what goes into marketing and processing tabs to connect the dots here.</t>
  </si>
  <si>
    <t>1)</t>
  </si>
  <si>
    <t>Per head, livestock purchase price</t>
  </si>
  <si>
    <t>????</t>
  </si>
  <si>
    <t>Cow Calf Considerations
Feeder/Stocker Considerations</t>
  </si>
  <si>
    <t>value of production costs and outcomes by head</t>
  </si>
  <si>
    <t>looking at the life cycle stages - is it how many months to finish or is it a separation of the stages</t>
  </si>
  <si>
    <t>3)</t>
  </si>
  <si>
    <t>Enter in values from above here ****</t>
  </si>
  <si>
    <t>Cost of Processing</t>
  </si>
  <si>
    <t xml:space="preserve">Processing (Slaughter, Processing, Cut/Wrap and Trucking Costs) </t>
  </si>
  <si>
    <t>Total Cost of Processing</t>
  </si>
  <si>
    <t>5)</t>
  </si>
  <si>
    <t>Cost of Marketing</t>
  </si>
  <si>
    <t>what % of these are you allocating to each enteprise?</t>
  </si>
  <si>
    <t>Graphic de</t>
  </si>
  <si>
    <t>Uses Percentages in line 13</t>
  </si>
  <si>
    <t>6)</t>
  </si>
  <si>
    <t>Cost of Production</t>
  </si>
  <si>
    <t>consumable supplies</t>
  </si>
  <si>
    <t>do we want to remake the workbook to just have prompts for all of these things as line items?  break up the life cycle phases and then add on?</t>
  </si>
  <si>
    <t>Overhead Split by Enterprise</t>
  </si>
  <si>
    <t>Total One Time Expenses</t>
  </si>
  <si>
    <t>One time expenses by enterpise</t>
  </si>
  <si>
    <t>Cost of Production * Number of Head</t>
  </si>
  <si>
    <t>Whole Farm Expenses/Overhead (when not able to divide by enterprise)</t>
  </si>
  <si>
    <t>Farm Total</t>
  </si>
  <si>
    <t>Explain that this needs to be done from a data set - last year's financials or projected financials for the coming year!</t>
  </si>
  <si>
    <t>What % of sales is each species</t>
  </si>
  <si>
    <t>Can do this either way</t>
  </si>
  <si>
    <t>Annual Costs</t>
  </si>
  <si>
    <t>Annual Expenses</t>
  </si>
  <si>
    <t>see calculations of tabs</t>
  </si>
  <si>
    <t>This tool was developed for Meat Suite
by Kitchen Table Consultants and Taste Profit Marketing in 2024, 
for training cohorts in 2025.</t>
  </si>
  <si>
    <t>HOW TO USE THIS WORKBOOK</t>
  </si>
  <si>
    <t>Purpose: 
This tool is designed to help you identify your cost of production (COP). The tool includes all species and will help your operation articulate costs in order to use Meat Suite. It will assist you with identifying specific expenses for the bulk of the costs of each your species.
Move through the tabs from left to right beginning with the "Farm Background" tabs. These are the most important as data source tabs. Enter your numbers in the Peach colored cells. The Grey cells will calculate themselves. Numbers entered here will be automatically carried over to the other tabs. If you need to make adjustments, return to the "Farm Background" tab. 
The final "Meat Suite Input" tab will show you a synopsis of how each stage and how to enter the costs into Meat Suite.</t>
  </si>
  <si>
    <t>Suggested Records and Documents Needed: 
1) Year end records for the following (many found on your profit &amp; loss statement): 
         feed 
         pasture related expenses
         utlities
         processing
         transportation
         animals purchased 
         other expenses
         total # beef slaughtered in a year, and total package weights for 1 head
2) Labor rates- a time study is useful to estimate your labor costs. The Labor Matrix tab can support assumptions for labor divisions and hours spent. 
3) Schedule F to enter additonal operational costs, overhead, and capital expenses.</t>
  </si>
  <si>
    <t>INPUT YOUR INFORMATION INTO PEACH CELL</t>
  </si>
  <si>
    <t>GREY CELLS CALCULATE</t>
  </si>
  <si>
    <t>BEEF COSTS WORKSHEET - COSTS OF RAISING (PAGE 1) - Cow/Calf</t>
  </si>
  <si>
    <t>FRIMMER NOTES</t>
  </si>
  <si>
    <t>This model calculates costs of raising each stage of beef, cow/calf, stocker and and feeder to finish.</t>
  </si>
  <si>
    <t>Skip this tab if you don't operate a cow/calf enterprise on the farm.</t>
  </si>
  <si>
    <t>STEP 1</t>
  </si>
  <si>
    <t>ASSUMPTIONS, COW/CALF</t>
  </si>
  <si>
    <t>these numbers are for the calendar year or fiscal cycle</t>
  </si>
  <si>
    <t>number of cow/calf pairs</t>
  </si>
  <si>
    <t>weaning/success rate</t>
  </si>
  <si>
    <t>number of replacements/culls (per year)</t>
  </si>
  <si>
    <t>cost of replacement cow</t>
  </si>
  <si>
    <t>number of viable calfs</t>
  </si>
  <si>
    <t>this could be as meat or a live sale</t>
  </si>
  <si>
    <t>revenue from cull cow, each (gross)</t>
  </si>
  <si>
    <t>take out - this isn't COP</t>
  </si>
  <si>
    <t>if applicable (don't use processing cost for live sale)</t>
  </si>
  <si>
    <t>costs of transportation and/or processing cull</t>
  </si>
  <si>
    <t>take out - this is processing</t>
  </si>
  <si>
    <t>profit from cull cows, each</t>
  </si>
  <si>
    <t>take out</t>
  </si>
  <si>
    <t>Income opportunity from cows/culls</t>
  </si>
  <si>
    <t>Cost of replacements</t>
  </si>
  <si>
    <t>Gross Profit on cows</t>
  </si>
  <si>
    <t>Gross Margin on cows (%)</t>
  </si>
  <si>
    <t>STEP 2</t>
  </si>
  <si>
    <t>FEED CALCULATOR</t>
  </si>
  <si>
    <t>Best practice would be for you to sell feed to your beef operation at a markup.  However, you can use a cost metric for the time being.</t>
  </si>
  <si>
    <t>cost of feed (grown)*</t>
  </si>
  <si>
    <t>need to explain what goes in here</t>
  </si>
  <si>
    <t>Is this for the 9 mo gestation? How many months until weaning?</t>
  </si>
  <si>
    <t>cost of feed (purchased)</t>
  </si>
  <si>
    <t>do we want to prompt that this is for whole herd?</t>
  </si>
  <si>
    <t>Who are we feeding?</t>
  </si>
  <si>
    <t>We should make this cost of feeding support herd for how long AND cost of feeding weaning calves for 18 weeks.</t>
  </si>
  <si>
    <t>cost of mineral supplements</t>
  </si>
  <si>
    <t xml:space="preserve">For how long are we feeding? </t>
  </si>
  <si>
    <t>Cost subtotal</t>
  </si>
  <si>
    <t>STEP 3</t>
  </si>
  <si>
    <t>MISC COSTS OF GOODS SOLD</t>
  </si>
  <si>
    <t>Can this be driven by head and not total herd?</t>
  </si>
  <si>
    <t>Veterinary</t>
  </si>
  <si>
    <t>Calves only</t>
  </si>
  <si>
    <t>AI or Bull Costs</t>
  </si>
  <si>
    <t>One time fee</t>
  </si>
  <si>
    <t xml:space="preserve">Bedding </t>
  </si>
  <si>
    <t>Other supplies</t>
  </si>
  <si>
    <t>STEP 5</t>
  </si>
  <si>
    <t>LABOR</t>
  </si>
  <si>
    <t>Total annual cost of farm worker labor</t>
  </si>
  <si>
    <t>% allocation to cow calf operation (labor)</t>
  </si>
  <si>
    <t>Total annual cost of management labor to beef</t>
  </si>
  <si>
    <t>% allocation to cow calf operation (management)</t>
  </si>
  <si>
    <t>Labor allocation, $</t>
  </si>
  <si>
    <t>Management allocation, $</t>
  </si>
  <si>
    <t>Number of weeks in cow/calf cycle</t>
  </si>
  <si>
    <t>I have some questions!!!</t>
  </si>
  <si>
    <t>Cost of labor, cow/calf</t>
  </si>
  <si>
    <t>Per Calf</t>
  </si>
  <si>
    <t>Per All Calves</t>
  </si>
  <si>
    <t>Price to sell calf (internal or external)</t>
  </si>
  <si>
    <t>ex: $2/lb for grass fed 550 lb calf</t>
  </si>
  <si>
    <t>Total Cost of Raising, per cow/calf</t>
  </si>
  <si>
    <t>Margin from Culls</t>
  </si>
  <si>
    <t>n/a</t>
  </si>
  <si>
    <t>Margin on Calves</t>
  </si>
  <si>
    <t>Margin on Calves and Culls</t>
  </si>
  <si>
    <t>go to the next calcualtor page</t>
  </si>
  <si>
    <t>Assumptions</t>
  </si>
  <si>
    <t>BEEF COSTS WORKSHEET - COSTS OF RAISING (PAGE 2) - Stocker to Feeder</t>
  </si>
  <si>
    <t>Skip this page if your operation starts with Feeders.</t>
  </si>
  <si>
    <t>ASSUMPTIONS, Stocker</t>
  </si>
  <si>
    <t>Use your number of weaned calves or purchased stockers, or a sum of both</t>
  </si>
  <si>
    <t>number of stockers</t>
  </si>
  <si>
    <t>enter market price by the cost per cwt x weight, or use internal price.  Don't use cost from the prior tab - you should earn a margin at each step.  You may have to use an average of price of raised &amp; bought if you do both</t>
  </si>
  <si>
    <t>market price per head</t>
  </si>
  <si>
    <t>If you are raising your own calves, use your own COST per head instead of market price.</t>
  </si>
  <si>
    <t>enter cost of growing feed</t>
  </si>
  <si>
    <t>What is the mass here?!?!?! How are we costing our own production? Market price or actual cost?</t>
  </si>
  <si>
    <t>Cost per head x number of stockers</t>
  </si>
  <si>
    <t>NEED TO BUILD OUT A BIT WITH PER HEAD ASSUMP</t>
  </si>
  <si>
    <t>Keep in mind the 'unit' of total stockers</t>
  </si>
  <si>
    <t>Get rid of this</t>
  </si>
  <si>
    <t>Transportation of stockers to farm</t>
  </si>
  <si>
    <t>LABOR CHECK NUMBERS:</t>
  </si>
  <si>
    <t>Total annual cost of farm worker labor to beef</t>
  </si>
  <si>
    <t>plus cow/calf</t>
  </si>
  <si>
    <t>labor subtotal</t>
  </si>
  <si>
    <t>% allocation to stocker/feeder (labor)</t>
  </si>
  <si>
    <t>Need to dig in here and fix as well as explain</t>
  </si>
  <si>
    <t>% allocation to stocker/feeder (management)</t>
  </si>
  <si>
    <t>Number of weeks in stocker cycle</t>
  </si>
  <si>
    <t>Cost of labor, stocker</t>
  </si>
  <si>
    <t>Per Stocker</t>
  </si>
  <si>
    <t>Per All Stockers</t>
  </si>
  <si>
    <t>Price to sell stocker (internal or external)</t>
  </si>
  <si>
    <t>ex: $2/lb for grass fed 750 lb stocker</t>
  </si>
  <si>
    <t>Total Cost of Raising, stocker</t>
  </si>
  <si>
    <t>Margin on Stockers</t>
  </si>
  <si>
    <t>*best practice would be selling internally with a margin</t>
  </si>
  <si>
    <t>BEEF COSTS WORKSHEET - COSTS OF RAISING (PAGE 3) - Feeder to Finish</t>
  </si>
  <si>
    <t>Start here if you buy feeders</t>
  </si>
  <si>
    <t>ASSUMPTIONS, Feeder</t>
  </si>
  <si>
    <t>Use your number of stockers or purchased feeders, or a sum of both</t>
  </si>
  <si>
    <t>number of feeders</t>
  </si>
  <si>
    <t>Enter market price by the cost per cwt x weight, or use internal price.  Don't use cost from the prior tab - you should earn a margin at each step.  You may have to use an average of price of raised &amp; bought if you do both.</t>
  </si>
  <si>
    <t>Cost to Produce OR Market Price per Head</t>
  </si>
  <si>
    <t>If you are raising your own stockers, use your own COST per head instead of market price.</t>
  </si>
  <si>
    <t>NOPE</t>
  </si>
  <si>
    <t>costs of transportation of purchased feeders</t>
  </si>
  <si>
    <t>cost of transportation to processor</t>
  </si>
  <si>
    <t>plus stocker</t>
  </si>
  <si>
    <t>Labor subtotal</t>
  </si>
  <si>
    <t>% allocation to Feeder operation (labor)</t>
  </si>
  <si>
    <t>% allocation to Feeder operation (management)</t>
  </si>
  <si>
    <t>Number of weeks in feeder cycle</t>
  </si>
  <si>
    <t>Double check this</t>
  </si>
  <si>
    <t>Cost of labor, Feeders</t>
  </si>
  <si>
    <t>Per Feeder</t>
  </si>
  <si>
    <t>Per All Feeders</t>
  </si>
  <si>
    <t>Price to sell finished feeder (internal or external)</t>
  </si>
  <si>
    <t>HCW, $3.25 for grass fed</t>
  </si>
  <si>
    <t>Make these numbers more current</t>
  </si>
  <si>
    <t>Total Cost of Raising, feeder</t>
  </si>
  <si>
    <t>Margin on Feeders</t>
  </si>
  <si>
    <t>BEEF COSTS WORKSHEET - PROCESSING &amp; PACKAGING (PAGE 4)</t>
  </si>
  <si>
    <t>This page summarizes the harvest to show potential output in pounds by product, revenue by product and by animal, and associated costs of processing and packaging</t>
  </si>
  <si>
    <t>Beef: number of head to processing</t>
  </si>
  <si>
    <t>HARVEST SUMMMARY - STEP 1</t>
  </si>
  <si>
    <t>Directions</t>
  </si>
  <si>
    <t>list beef products here (or add to our prompts below)</t>
  </si>
  <si>
    <t>List yield per product PER HEAD, in pounds. leave blank if n/a:</t>
  </si>
  <si>
    <t>List your prices per pound:</t>
  </si>
  <si>
    <t>Potential Revenue PER HEAD:</t>
  </si>
  <si>
    <t>Potential Revenue TOTAL HEAD in A7 above:</t>
  </si>
  <si>
    <t>How current is our price list here? This was all costed for grass fed/finished, yes?</t>
  </si>
  <si>
    <t>Babyback ribs</t>
  </si>
  <si>
    <t>Beef sticks</t>
  </si>
  <si>
    <t>Bones</t>
  </si>
  <si>
    <t>Brisket</t>
  </si>
  <si>
    <t>Bottom Round</t>
  </si>
  <si>
    <t>Chipped Steak</t>
  </si>
  <si>
    <t>Cubed Steak</t>
  </si>
  <si>
    <t>Chuck Eye</t>
  </si>
  <si>
    <t>Chuck Roast</t>
  </si>
  <si>
    <t>Delmonico</t>
  </si>
  <si>
    <t>Filet Mignon</t>
  </si>
  <si>
    <t>Flank Steaks</t>
  </si>
  <si>
    <t>Flap Steak</t>
  </si>
  <si>
    <t>Flat Iron Steak</t>
  </si>
  <si>
    <t>Ground Beef</t>
  </si>
  <si>
    <t>Hanger Steak</t>
  </si>
  <si>
    <t>Organs</t>
  </si>
  <si>
    <t>Hot Dogs</t>
  </si>
  <si>
    <t>Jerky</t>
  </si>
  <si>
    <t>Keilbasa</t>
  </si>
  <si>
    <t>London Broil</t>
  </si>
  <si>
    <t>Marrow Bones</t>
  </si>
  <si>
    <t>Mock Tender</t>
  </si>
  <si>
    <t>New York Strip</t>
  </si>
  <si>
    <t>Osso Bucco or Shank</t>
  </si>
  <si>
    <t>Oxtail</t>
  </si>
  <si>
    <t>Patties (ground beef)</t>
  </si>
  <si>
    <t>Petite Tender</t>
  </si>
  <si>
    <t>Ranch Steak</t>
  </si>
  <si>
    <t>Ribeye, bone in</t>
  </si>
  <si>
    <t>Short Ribs</t>
  </si>
  <si>
    <t>Sausage</t>
  </si>
  <si>
    <t>Sirloin Steak</t>
  </si>
  <si>
    <t>Skirt Steak</t>
  </si>
  <si>
    <t>Tallow</t>
  </si>
  <si>
    <t>Top-Round</t>
  </si>
  <si>
    <t>Tongue</t>
  </si>
  <si>
    <t>Tri tip</t>
  </si>
  <si>
    <t>Other 1- Stew Meat</t>
  </si>
  <si>
    <t>Other 2</t>
  </si>
  <si>
    <t>Other 3</t>
  </si>
  <si>
    <t>Total Pounds Cut Yield per head</t>
  </si>
  <si>
    <t>Average Revenue per pound:</t>
  </si>
  <si>
    <t>Hot Carcass Weight (hanging weight) for above animal</t>
  </si>
  <si>
    <t>Yield %</t>
  </si>
  <si>
    <t>CHECK THIS</t>
  </si>
  <si>
    <t>2%-3% carcass weight (water) loss from hot to chilled</t>
  </si>
  <si>
    <t>additional 1%-1.5% weight reduction per day of aging</t>
  </si>
  <si>
    <t>*you can copy this workbook and "save as" to experiment with different cut and pack scenarios.</t>
  </si>
  <si>
    <t>PROCESSING SUMMMARY - STEP 2</t>
  </si>
  <si>
    <t>Enter your costs of processing below.  You may add lines or modify the prompts for each line if your process is different.</t>
  </si>
  <si>
    <t>Service or Item</t>
  </si>
  <si>
    <t>enter per head costs for a typical animal</t>
  </si>
  <si>
    <t>Slaughter fee</t>
  </si>
  <si>
    <t>Fabrication Services PER LB</t>
  </si>
  <si>
    <t>Cost per Unit</t>
  </si>
  <si>
    <t>Units/Pounds</t>
  </si>
  <si>
    <t>Cost</t>
  </si>
  <si>
    <t>Cut &amp; Wrap, per pound</t>
  </si>
  <si>
    <t>RESEARCH</t>
  </si>
  <si>
    <t>Patties</t>
  </si>
  <si>
    <t>Stew Meat</t>
  </si>
  <si>
    <t>Stir Fry</t>
  </si>
  <si>
    <t>Smoking</t>
  </si>
  <si>
    <t>Jerkey</t>
  </si>
  <si>
    <t>Other 1</t>
  </si>
  <si>
    <t>Processing Subtotal</t>
  </si>
  <si>
    <t>In this next section, record labor expenses for the whole harvest to the processor.  Time will be valued at the effective cost of labor below.  Enter time by the hour, adding up time for multiple employees if needed.</t>
  </si>
  <si>
    <t>% allocation to harvest management</t>
  </si>
  <si>
    <t>Labor Check subtotal:</t>
  </si>
  <si>
    <t>Effective cost of management labor</t>
  </si>
  <si>
    <t>Cost of labor per head of beef:</t>
  </si>
  <si>
    <t>Additional Direct Costs of Marketing &amp; Sales, Annual</t>
  </si>
  <si>
    <t>Management of sales efforts</t>
  </si>
  <si>
    <t>Website for direct to consumer</t>
  </si>
  <si>
    <t>Boxing and packing</t>
  </si>
  <si>
    <t>Cold storage</t>
  </si>
  <si>
    <t>Other Direct cost</t>
  </si>
  <si>
    <t>Additional costs of Marketing &amp; Sales</t>
  </si>
  <si>
    <t>Additional harvest and processing costs per head:</t>
  </si>
  <si>
    <t>Per Head</t>
  </si>
  <si>
    <t>Per Harvest</t>
  </si>
  <si>
    <t>Revenue from Beef</t>
  </si>
  <si>
    <t>Cost of Feeder Production</t>
  </si>
  <si>
    <t>Costs of Processing</t>
  </si>
  <si>
    <t>Costs of Labor</t>
  </si>
  <si>
    <t>Costs of Marketing and Sales</t>
  </si>
  <si>
    <t>Total Costs of Beef</t>
  </si>
  <si>
    <t>Margin on Beef</t>
  </si>
  <si>
    <t>go to summary page</t>
  </si>
  <si>
    <t>INPUT YOUR INFORMATION INTO PEACH CELLS</t>
  </si>
  <si>
    <t>The following chart summarizes the information entered to assess profits. In order to test different scenarios, go to file-&gt; "save as" and make a copy.  Then modify the inputs or processing and harvest details as appropriate and re-run the model.</t>
  </si>
  <si>
    <t>Reference Summary of Calculators</t>
  </si>
  <si>
    <t>Number of Head to Harvest:</t>
  </si>
  <si>
    <t>Summary of Gross Margin by Enterprise</t>
  </si>
  <si>
    <t>Cow/Calf</t>
  </si>
  <si>
    <t>Stocker</t>
  </si>
  <si>
    <t>Feeder</t>
  </si>
  <si>
    <t>Processing &amp; Sales</t>
  </si>
  <si>
    <t>Total</t>
  </si>
  <si>
    <t>Income from Sales</t>
  </si>
  <si>
    <t>Other Income</t>
  </si>
  <si>
    <t>Total Income</t>
  </si>
  <si>
    <t xml:space="preserve">     Livestock</t>
  </si>
  <si>
    <t xml:space="preserve">     Feed</t>
  </si>
  <si>
    <t xml:space="preserve">     Misc</t>
  </si>
  <si>
    <t xml:space="preserve">     Labor</t>
  </si>
  <si>
    <t xml:space="preserve">     Processing</t>
  </si>
  <si>
    <t xml:space="preserve">     Sales</t>
  </si>
  <si>
    <t>Total COGS</t>
  </si>
  <si>
    <t>Gross Profit</t>
  </si>
  <si>
    <t>Gross Margin</t>
  </si>
  <si>
    <t>OPERATIONAL COSTS</t>
  </si>
  <si>
    <t>In order to enter operational costs, you'll need your schedule F or Accounting File.  First calculate the % of your farm revenue that is from this enterprise.  For example, in a $100K business, if 40K is beef revenue, you will use 40% as a metric on shared costs.  Next, go line by line below, and calculate the cost allocation for your chicken enterprise based on the % metric for shared costs, and divide by the number of batches you ran last year.  Then enter that cost below in Column B.</t>
  </si>
  <si>
    <t>Utilities</t>
  </si>
  <si>
    <t>Water</t>
  </si>
  <si>
    <t>Repairs &amp; Maintenance</t>
  </si>
  <si>
    <t>Barn/Building</t>
  </si>
  <si>
    <t>Transport/Fuel</t>
  </si>
  <si>
    <t>Passture Management</t>
  </si>
  <si>
    <t>Balance of Management Salary to Beef Enterprise</t>
  </si>
  <si>
    <t>TOTAL OPERATIONAL COSTS</t>
  </si>
  <si>
    <t>INPUT CELLS - add your numbers here for total hours per month per employee</t>
  </si>
  <si>
    <t>CALCULATION CELLS - do not enter anything into these</t>
  </si>
  <si>
    <t>Input hours per month per employee in the orange cells.</t>
  </si>
  <si>
    <t>$/hr</t>
  </si>
  <si>
    <t>Jan</t>
  </si>
  <si>
    <t>$$$</t>
  </si>
  <si>
    <t>Feb</t>
  </si>
  <si>
    <t>Mar</t>
  </si>
  <si>
    <t>Apr</t>
  </si>
  <si>
    <t>May</t>
  </si>
  <si>
    <t>Jun</t>
  </si>
  <si>
    <t>Jul</t>
  </si>
  <si>
    <t>Aug</t>
  </si>
  <si>
    <t>Sep</t>
  </si>
  <si>
    <t>Oct</t>
  </si>
  <si>
    <t>Nov</t>
  </si>
  <si>
    <t>Dec</t>
  </si>
  <si>
    <t>Subtotals</t>
  </si>
  <si>
    <t>Laborer 1</t>
  </si>
  <si>
    <t>Laborer 2</t>
  </si>
  <si>
    <t>Laborer 3</t>
  </si>
  <si>
    <t>Farm Owner</t>
  </si>
  <si>
    <t>Market labor</t>
  </si>
  <si>
    <t>Monthly hours totals</t>
  </si>
  <si>
    <t>Monthly dollars totals</t>
  </si>
  <si>
    <t>Full time person equivalent per week</t>
  </si>
  <si>
    <t>Grand total dollars</t>
  </si>
  <si>
    <t>Production Profit (per head)</t>
  </si>
  <si>
    <t>% Allocation of Trucking Costs by Species</t>
  </si>
  <si>
    <t>Direct Labor - Marketing</t>
  </si>
  <si>
    <t>Other Farm Enterprises (ex: Dairy, Produce)</t>
  </si>
  <si>
    <t xml:space="preserve">This process needs to be done with financials from a data set (12, 18 or 24 months) and using the financials from that period, ideally a profit and loss statement. </t>
  </si>
  <si>
    <t>In the 12, 18, or 24 months that you have the finances for, how many head did you process of each species?</t>
  </si>
  <si>
    <t>Cost per Head</t>
  </si>
  <si>
    <t>Farm Raised Animals</t>
  </si>
  <si>
    <t>Difference between animals purchases and animals processed</t>
  </si>
  <si>
    <t>This is a check digit that shows the difference between animals purchased and animals processed. If positive, animals were home-raised and costs will be further calculated in the "Cost of Production" Tab. If negative, your farm sent fewer animals to the processor than you purchased.</t>
  </si>
  <si>
    <t xml:space="preserve">The default is a 12 month year - but if you are in full life cycle for beef, you may need financials for the life cycle period. </t>
  </si>
  <si>
    <t>Prior Year Sales by Species</t>
  </si>
  <si>
    <t>Weight distribution by Species</t>
  </si>
  <si>
    <t>You can use the above calculation for % of sales from the Prior Year, or you can use some other % weight distribution for how expenses will get allocated by species. These input cells will carry over to Costing tabs. You will have the opportunity to adjust them as you go.</t>
  </si>
  <si>
    <t>Think about Cost of Production as what it takes to finishing your product to the point where it is transported to the processor</t>
  </si>
  <si>
    <t>Reminder: For section A you must choose to use whole farm approach or by species approach!  
Use Column F-K OR Column L to avoid redundancies</t>
  </si>
  <si>
    <t>If zero here, you are raising all animals from birth and have no replacement costs</t>
  </si>
  <si>
    <t xml:space="preserve">If you know the cost by species, enter them into Column F-I. If you know how much your farm spent as a whole on one of these items, use column L. If you have other expenses on your farm (and shown in your P&amp;L) that are not associated with these enterprises, you can keep track of them in Column K. If you enter a cost by species in Column F-I, DON'T double count by putting the cost in Column L as well. </t>
  </si>
  <si>
    <t>This is splitting Column L (Whole Farm Expenses) based on % of species. The default is Prior Year Sales (in the Farm Background tab) but you can change in Line 12 if you'd like a different % allocation for Cost of Goods Sold.</t>
  </si>
  <si>
    <t>We will include marketing costs and processing costs in the next tabs, so don't include here!</t>
  </si>
  <si>
    <t>This is splitting Column L (Whole Farm Expenses) based on % of species. The default is Prior Year Sales (in the Farm Background tab) but you can change in Line 26 if you'd like a different % allocation for Operating Expenses.</t>
  </si>
  <si>
    <t>Direct labor, ideally determined by time tracking, or divide your payroll by enterprise %.  Should include wages, labor overhead such as payroll taxes and benefits, payroll service allocation, and a portion of management salary</t>
  </si>
  <si>
    <t>Direct Labor (Use A. Labor Matrix)</t>
  </si>
  <si>
    <t xml:space="preserve">Use Appendix A. Labor Matrix to calculate the total amount of Direct Labor on your farm.
</t>
  </si>
  <si>
    <t>Alloc. Check</t>
  </si>
  <si>
    <t>% Allocation of Labor Costs by Species</t>
  </si>
  <si>
    <t>This is splitting Column L (Whole Farm Expenses) based on % of species. The default is Prior Year Sales (in the Farm Background tab) but you can change in Line 31 if you'd like a different % allocation for Labor.</t>
  </si>
  <si>
    <t>This is splitting Column L (Whole Farm Expenses) based on % of species. The default is Prior Year Sales (in the Farm Background tab) but you can change in Line 40 if you'd like a different % allocation for Fixed Expenses.</t>
  </si>
  <si>
    <t xml:space="preserve">Think about G&amp;A in terms of Cost of Production, we will think about how you market your animals after they are processed in the Cost of Marketing Tab. </t>
  </si>
  <si>
    <t>% Allocation of GA Costs by Species</t>
  </si>
  <si>
    <t>This is splitting Column L (Whole Farm Expenses) based on % of species. The default is Prior Year Sales (in the Farm Background tab) but you can change in Line 49 if you'd like a different % allocation for General and Admin.</t>
  </si>
  <si>
    <t>Think about one-time expenses in terms of this enterprise only, and not including any capitalized assets.</t>
  </si>
  <si>
    <t>% Allocation of One Time Costs by Species</t>
  </si>
  <si>
    <t>Value-added fees go into price list, we have beef and pork cost of processing tools with the costs that can be an add on here. need to teach that we'll use the average values from those tools as the HCW and Yields</t>
  </si>
  <si>
    <t>HCW (lbs), hanging weight</t>
  </si>
  <si>
    <t>Kill Fee (per head)</t>
  </si>
  <si>
    <t>Cut and Wrap fee (per lb HCW)</t>
  </si>
  <si>
    <t>Delivery Cost</t>
  </si>
  <si>
    <t>Other Farm Enterprises</t>
  </si>
  <si>
    <t>Think about what it takes to sell your product, after it goes to the processor</t>
  </si>
  <si>
    <t>Use Appendix A. Labor Matrix, include owner's time</t>
  </si>
  <si>
    <t>Marketing Labor</t>
  </si>
  <si>
    <t>General and Admin associated with Cost of Production have already been calculated, think about what else you need to sell your animal</t>
  </si>
  <si>
    <t>This is splitting Column L (Whole Farm Expenses) based on % of species. The default is Prior Year Sales (in the Farm Background tab) but you can change in Line 21 if you'd like a different % allocation for General and Admin.</t>
  </si>
  <si>
    <t>Total Cost of Marketing per Species</t>
  </si>
  <si>
    <t>Cost of Marketing Per Species Per Head</t>
  </si>
  <si>
    <t>Marketing Profit Goal (Per Head)</t>
  </si>
  <si>
    <t>Total Cost of Marketing Per Species Per Head</t>
  </si>
  <si>
    <t>Marketing Profit Margin (%)</t>
  </si>
  <si>
    <t>Finsihing your product to the point where it is transported to the processor</t>
  </si>
  <si>
    <t>This is the calculated from the cost for the entire year or data set</t>
  </si>
  <si>
    <t>Marketing Profit (per head)</t>
  </si>
  <si>
    <t>marketing cost is included in the cost above</t>
  </si>
  <si>
    <t xml:space="preserve">* Will Calculate overtime pay for anyone with over 40 hours a week - For salaried employees calculate their hourly wage and use 40 hours per week </t>
  </si>
  <si>
    <t xml:space="preserve">* If Employees are seasonal you can manually edit the hours per month field </t>
  </si>
  <si>
    <t>* If A person should be split between multiple Labor Categories you can list them more than once and reflect in the hours per week how many they spend towards each particular labor category</t>
  </si>
  <si>
    <t>Position/Title - HOURLY</t>
  </si>
  <si>
    <t>Total Hours/wk</t>
  </si>
  <si>
    <t>Labor Category</t>
  </si>
  <si>
    <t>Grace</t>
  </si>
  <si>
    <t>Managerial Labor</t>
  </si>
  <si>
    <t>Thomas</t>
  </si>
  <si>
    <t>Admin Labor</t>
  </si>
  <si>
    <t>Becky</t>
  </si>
  <si>
    <t>John</t>
  </si>
  <si>
    <t xml:space="preserve">* IF YOU ADD MORE ROWS - CHECK FORMULAS BELOW TO ENSURE THEY ARE BEING ADDED INTO TOTAL </t>
  </si>
  <si>
    <t>% of Total Labor</t>
  </si>
  <si>
    <t>Profit and Loss by Class</t>
  </si>
  <si>
    <t>January - December 2023</t>
  </si>
  <si>
    <t>Marketing</t>
  </si>
  <si>
    <t>Production</t>
  </si>
  <si>
    <t>Not Specified</t>
  </si>
  <si>
    <t>TOTAL</t>
  </si>
  <si>
    <t>Income</t>
  </si>
  <si>
    <t xml:space="preserve">   Farm Sales</t>
  </si>
  <si>
    <t># of aniamls</t>
  </si>
  <si>
    <t xml:space="preserve">      Crop Sales</t>
  </si>
  <si>
    <t>average price per animal</t>
  </si>
  <si>
    <t xml:space="preserve">      Farm Beef Sales</t>
  </si>
  <si>
    <t xml:space="preserve">      Farm Chicken Sales</t>
  </si>
  <si>
    <t>10/bird</t>
  </si>
  <si>
    <t xml:space="preserve">      Farm Egg Sales</t>
  </si>
  <si>
    <t xml:space="preserve">      Farm Pork Sales</t>
  </si>
  <si>
    <t xml:space="preserve">      Farm Tour Income</t>
  </si>
  <si>
    <t xml:space="preserve">      Farm Turkey Sales</t>
  </si>
  <si>
    <t xml:space="preserve">   Total Farm Sales</t>
  </si>
  <si>
    <t xml:space="preserve">   Marketing Sales</t>
  </si>
  <si>
    <t xml:space="preserve">      Beef Sales</t>
  </si>
  <si>
    <t xml:space="preserve">      Chicken Sales</t>
  </si>
  <si>
    <t xml:space="preserve">      Delivery Fee Income</t>
  </si>
  <si>
    <t xml:space="preserve">      Discounts, Refunds, Credits</t>
  </si>
  <si>
    <t xml:space="preserve">      Egg Sales</t>
  </si>
  <si>
    <t xml:space="preserve">      Meat Processing Fees (deleted)</t>
  </si>
  <si>
    <t xml:space="preserve">      Other Sales</t>
  </si>
  <si>
    <t xml:space="preserve">      Pork Sales</t>
  </si>
  <si>
    <t xml:space="preserve">      Turkey Sales</t>
  </si>
  <si>
    <t xml:space="preserve">   Total Marketing Sales</t>
  </si>
  <si>
    <t xml:space="preserve">   Uncategorized Income</t>
  </si>
  <si>
    <t>Cost of Goods Sold</t>
  </si>
  <si>
    <t xml:space="preserve">   Farm COGS</t>
  </si>
  <si>
    <t xml:space="preserve">      Crop COGS</t>
  </si>
  <si>
    <t xml:space="preserve">      Farm Cattle COGS</t>
  </si>
  <si>
    <t xml:space="preserve">         Cattle Minerals/Supplements</t>
  </si>
  <si>
    <t xml:space="preserve">         Farm Cattle Inventory Adj.</t>
  </si>
  <si>
    <t xml:space="preserve">         Feeder Cattle</t>
  </si>
  <si>
    <t xml:space="preserve">         Finished Cattle</t>
  </si>
  <si>
    <t xml:space="preserve">         Hay COGS</t>
  </si>
  <si>
    <t xml:space="preserve">      Total Farm Cattle COGS</t>
  </si>
  <si>
    <t xml:space="preserve">      Farm Chicken COGS</t>
  </si>
  <si>
    <t xml:space="preserve">         Chicken Feed</t>
  </si>
  <si>
    <t xml:space="preserve">         Farm Chicken Inventory Adj.</t>
  </si>
  <si>
    <t xml:space="preserve">         Meat Chicks</t>
  </si>
  <si>
    <t xml:space="preserve">      Total Farm Chicken COGS</t>
  </si>
  <si>
    <t xml:space="preserve">      Farm Hog COGS</t>
  </si>
  <si>
    <t xml:space="preserve">         Farm Hog Inventory Adj.</t>
  </si>
  <si>
    <t xml:space="preserve">         Feeder Hog Purchases</t>
  </si>
  <si>
    <t xml:space="preserve">         Hog Feed</t>
  </si>
  <si>
    <t xml:space="preserve">      Total Farm Hog COGS</t>
  </si>
  <si>
    <t xml:space="preserve">      Farm Layer &amp; Egg COGS</t>
  </si>
  <si>
    <t xml:space="preserve">         Farm Layer Inventory Adj</t>
  </si>
  <si>
    <t xml:space="preserve">         Layer Feed</t>
  </si>
  <si>
    <t xml:space="preserve">      Total Farm Layer &amp; Egg COGS</t>
  </si>
  <si>
    <t xml:space="preserve">      Farm Turkey COGS</t>
  </si>
  <si>
    <t xml:space="preserve">         Farm Turkey Inventory Adj.</t>
  </si>
  <si>
    <t xml:space="preserve">         Turkey Chicks</t>
  </si>
  <si>
    <t xml:space="preserve">         Turkey Feed</t>
  </si>
  <si>
    <t xml:space="preserve">      Total Farm Turkey COGS</t>
  </si>
  <si>
    <t xml:space="preserve">      Straw/Bedding</t>
  </si>
  <si>
    <t xml:space="preserve">   Total Farm COGS</t>
  </si>
  <si>
    <t xml:space="preserve">   Marketing COGS</t>
  </si>
  <si>
    <t xml:space="preserve">      Beef COGS</t>
  </si>
  <si>
    <t xml:space="preserve">         Beef Inventory Adj</t>
  </si>
  <si>
    <t xml:space="preserve">         Beef Proccessing</t>
  </si>
  <si>
    <t xml:space="preserve">         Beef Purchases</t>
  </si>
  <si>
    <t xml:space="preserve">      Total Beef COGS</t>
  </si>
  <si>
    <t xml:space="preserve">      Chicken COGS</t>
  </si>
  <si>
    <t xml:space="preserve">         Chicken Inventory Adj</t>
  </si>
  <si>
    <t xml:space="preserve">         Chicken Processing</t>
  </si>
  <si>
    <t xml:space="preserve">         Chicken Purchases</t>
  </si>
  <si>
    <t xml:space="preserve">      Total Chicken COGS</t>
  </si>
  <si>
    <t xml:space="preserve">      Delivery COGS</t>
  </si>
  <si>
    <t xml:space="preserve">      Egg COGS</t>
  </si>
  <si>
    <t xml:space="preserve">         Egg Processing &amp; Packaging</t>
  </si>
  <si>
    <t xml:space="preserve">         Egg Purchases</t>
  </si>
  <si>
    <t xml:space="preserve">         Egg Shipping Supply Inventory Adj</t>
  </si>
  <si>
    <t xml:space="preserve">      Total Egg COGS</t>
  </si>
  <si>
    <t xml:space="preserve">      Freight and Trucking</t>
  </si>
  <si>
    <t xml:space="preserve">      Marketing Meat Shipping Supply COGS</t>
  </si>
  <si>
    <t xml:space="preserve">         Meat Shipping Supply COGS Inventory Adj.</t>
  </si>
  <si>
    <t xml:space="preserve">      Total Marketing Meat Shipping Supply COGS</t>
  </si>
  <si>
    <t xml:space="preserve">      Other Sales COGS</t>
  </si>
  <si>
    <t xml:space="preserve">         Other Sales Inventory Adj</t>
  </si>
  <si>
    <t xml:space="preserve">      Total Other Sales COGS</t>
  </si>
  <si>
    <t xml:space="preserve">      Pork COGS</t>
  </si>
  <si>
    <t xml:space="preserve">         Pork Inventory Adj</t>
  </si>
  <si>
    <t xml:space="preserve">         Pork Processing</t>
  </si>
  <si>
    <t xml:space="preserve">         Pork Purchases</t>
  </si>
  <si>
    <t xml:space="preserve">      Total Pork COGS</t>
  </si>
  <si>
    <t xml:space="preserve">      Turkey COGS</t>
  </si>
  <si>
    <t xml:space="preserve">         Turkey Inventory Adj.</t>
  </si>
  <si>
    <t xml:space="preserve">         Turkey Processing</t>
  </si>
  <si>
    <t xml:space="preserve">         Turkey Purchases</t>
  </si>
  <si>
    <t xml:space="preserve">      Total Turkey COGS</t>
  </si>
  <si>
    <t xml:space="preserve">   Total Marketing COGS</t>
  </si>
  <si>
    <t>Total Cost of Goods Sold</t>
  </si>
  <si>
    <t>Expenses</t>
  </si>
  <si>
    <t xml:space="preserve">   FIXED EXPENSES</t>
  </si>
  <si>
    <t xml:space="preserve">      Insurance Expense</t>
  </si>
  <si>
    <t xml:space="preserve">      Interest Expense</t>
  </si>
  <si>
    <t xml:space="preserve">      Rent &amp; Lease Expense</t>
  </si>
  <si>
    <t xml:space="preserve">      Taxes Paid</t>
  </si>
  <si>
    <t xml:space="preserve">         Property Taxes</t>
  </si>
  <si>
    <t xml:space="preserve">      Total Taxes Paid</t>
  </si>
  <si>
    <t xml:space="preserve">   Total FIXED EXPENSES</t>
  </si>
  <si>
    <t xml:space="preserve">   GENERAL &amp; ADMIN EXPENSES</t>
  </si>
  <si>
    <t xml:space="preserve">      Advertising and Promotion</t>
  </si>
  <si>
    <t xml:space="preserve">      Bank Service Charges</t>
  </si>
  <si>
    <t xml:space="preserve">      Computer and Internet Expenses</t>
  </si>
  <si>
    <t xml:space="preserve">      Dues &amp; Subscriptions</t>
  </si>
  <si>
    <t xml:space="preserve">      Education/Professional Development</t>
  </si>
  <si>
    <t xml:space="preserve">      Gifts &amp; Giveaways</t>
  </si>
  <si>
    <t xml:space="preserve">      Meals &amp; Entertainment</t>
  </si>
  <si>
    <t xml:space="preserve">      Office Supplies &amp; Equipment</t>
  </si>
  <si>
    <t xml:space="preserve">      Professional Fees</t>
  </si>
  <si>
    <t xml:space="preserve">      Telephone Expense</t>
  </si>
  <si>
    <t xml:space="preserve">      Travel Expense</t>
  </si>
  <si>
    <t xml:space="preserve">   Total GENERAL &amp; ADMIN EXPENSES</t>
  </si>
  <si>
    <t xml:space="preserve">   LABOR</t>
  </si>
  <si>
    <t xml:space="preserve">      Custom Hire and Contract Labor</t>
  </si>
  <si>
    <t xml:space="preserve">      Payroll Expenses</t>
  </si>
  <si>
    <t xml:space="preserve">         Payroll Fees</t>
  </si>
  <si>
    <t xml:space="preserve">         Payroll Taxes</t>
  </si>
  <si>
    <t xml:space="preserve">         Payroll Wages</t>
  </si>
  <si>
    <t xml:space="preserve">      Total Payroll Expenses</t>
  </si>
  <si>
    <t xml:space="preserve">   Total LABOR</t>
  </si>
  <si>
    <t xml:space="preserve">   OPERATING EXPENSE</t>
  </si>
  <si>
    <t xml:space="preserve">      Animal Health</t>
  </si>
  <si>
    <t xml:space="preserve">      Dog Food</t>
  </si>
  <si>
    <t xml:space="preserve">      Farmer Market Supplies</t>
  </si>
  <si>
    <t xml:space="preserve">      Gasoline, Fuel and Oil</t>
  </si>
  <si>
    <t xml:space="preserve">      Licensing Fees</t>
  </si>
  <si>
    <t xml:space="preserve">      Merchant Fees</t>
  </si>
  <si>
    <t xml:space="preserve">      Repairs &amp; Maintenance</t>
  </si>
  <si>
    <t xml:space="preserve">         Building Repairs &amp; Maintenance</t>
  </si>
  <si>
    <t xml:space="preserve">         Equipment Repairs &amp; Maintenance</t>
  </si>
  <si>
    <t xml:space="preserve">         Land Maintenance &amp; Improvements</t>
  </si>
  <si>
    <t xml:space="preserve">         Vehicle Repairs &amp; Maintenance</t>
  </si>
  <si>
    <t xml:space="preserve">      Total Repairs &amp; Maintenance</t>
  </si>
  <si>
    <t xml:space="preserve">      Small Tools &amp; Equipment</t>
  </si>
  <si>
    <t xml:space="preserve">      Supplies &amp; Materials (deleted)</t>
  </si>
  <si>
    <t xml:space="preserve">      Uniforms &amp; Safety Gear</t>
  </si>
  <si>
    <t xml:space="preserve">      Utilities</t>
  </si>
  <si>
    <t xml:space="preserve">   Total OPERATING EXPENSE</t>
  </si>
  <si>
    <t>Total Expenses</t>
  </si>
  <si>
    <t>Net Operating Income</t>
  </si>
  <si>
    <t xml:space="preserve">   Grant Income</t>
  </si>
  <si>
    <t>Total Other Income</t>
  </si>
  <si>
    <t>Other Expenses</t>
  </si>
  <si>
    <t xml:space="preserve">   Capital Expenditures</t>
  </si>
  <si>
    <t xml:space="preserve">   Prior Year Cleanup</t>
  </si>
  <si>
    <t xml:space="preserve">   Reimburseable Grant Expenses</t>
  </si>
  <si>
    <t xml:space="preserve">   Requires Review</t>
  </si>
  <si>
    <t>Total Other Expenses</t>
  </si>
  <si>
    <t>Net Other Income</t>
  </si>
  <si>
    <t>Net Income</t>
  </si>
  <si>
    <t>Wednesday, Feb 14, 2024 07:37:07 AM GMT-8 - Accrual Basis</t>
  </si>
  <si>
    <t>January 2022 - December 2023</t>
  </si>
  <si>
    <t xml:space="preserve">   Inventory adjustment (deleted)</t>
  </si>
  <si>
    <t xml:space="preserve">   Meat Sales (deleted)</t>
  </si>
  <si>
    <t xml:space="preserve">      Meat Bundles (deleted)</t>
  </si>
  <si>
    <t xml:space="preserve">   Total Meat Sales (deleted)</t>
  </si>
  <si>
    <t xml:space="preserve">         Pullet Purchases</t>
  </si>
  <si>
    <t xml:space="preserve">      Depreciation Expense</t>
  </si>
  <si>
    <t xml:space="preserve">         Sales Taxes</t>
  </si>
  <si>
    <t xml:space="preserve">      Feed and Soil Testing</t>
  </si>
  <si>
    <t>Wednesday, Feb 14, 2024 08:15:20 AM GMT-8 - Accrual Basis</t>
  </si>
  <si>
    <t>Meat Suit Calculator</t>
  </si>
  <si>
    <t>Costs &amp; Yield</t>
  </si>
  <si>
    <t>Total Production Cost:</t>
  </si>
  <si>
    <t>per head</t>
  </si>
  <si>
    <t>Total Processing Cost:</t>
  </si>
  <si>
    <t>Additional Processing Costs:</t>
  </si>
  <si>
    <t>(special cuts)</t>
  </si>
  <si>
    <t>Total Trucking Cost:</t>
  </si>
  <si>
    <t>Total Marketing Cost:</t>
  </si>
  <si>
    <t>Total Target Income:</t>
  </si>
  <si>
    <t>Total Retail Yield:</t>
  </si>
  <si>
    <t>lbs.</t>
  </si>
  <si>
    <t>Total Carcass to Retail Yield:</t>
  </si>
  <si>
    <t>%</t>
  </si>
  <si>
    <t>Pricing &amp; Income</t>
  </si>
  <si>
    <t>Original Pricing</t>
  </si>
  <si>
    <t>Revised Pricing</t>
  </si>
  <si>
    <t>Total Potential Retail Income</t>
  </si>
  <si>
    <t>(per head)</t>
  </si>
  <si>
    <t>Weighted Average</t>
  </si>
  <si>
    <t>(per lb)</t>
  </si>
  <si>
    <t>Your profit or loss:</t>
  </si>
  <si>
    <t>Your price list</t>
  </si>
  <si>
    <t>Cut type</t>
  </si>
  <si>
    <t>Lbs.</t>
  </si>
  <si>
    <t>Original Price</t>
  </si>
  <si>
    <t>Revised Price</t>
  </si>
  <si>
    <t>leg</t>
  </si>
  <si>
    <t>rack of lamb</t>
  </si>
  <si>
    <t>loin chops</t>
  </si>
  <si>
    <t>sirlion chops</t>
  </si>
  <si>
    <t>shank</t>
  </si>
  <si>
    <t>neck</t>
  </si>
  <si>
    <t>sausage</t>
  </si>
  <si>
    <t>stew bones</t>
  </si>
  <si>
    <t>ground lamb</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</si>
</sst>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00"/>
    <numFmt numFmtId="165" formatCode="&quot;$&quot;#,##0"/>
    <numFmt numFmtId="166" formatCode="&quot;$&quot;#,##0.000"/>
    <numFmt numFmtId="167" formatCode="0.0"/>
    <numFmt numFmtId="168" formatCode="0.0%"/>
    <numFmt numFmtId="169" formatCode="#,##0.00\ _€"/>
    <numFmt numFmtId="170" formatCode=" #,##0; [red](#,##0); -"/>
  </numFmts>
  <fonts count="65">
    <font>
      <sz val="10.0"/>
      <color rgb="FF000000"/>
      <name val="Calibri"/>
      <scheme val="minor"/>
    </font>
    <font>
      <b/>
      <sz val="10.0"/>
      <color theme="1"/>
      <name val="Calibri"/>
    </font>
    <font>
      <b/>
      <color theme="1"/>
      <name val="Calibri"/>
    </font>
    <font>
      <color theme="1"/>
      <name val="Calibri"/>
    </font>
    <font/>
    <font>
      <color theme="1"/>
      <name val="Arial"/>
    </font>
    <font>
      <b/>
      <u/>
      <color theme="1"/>
      <name val="Calibri"/>
    </font>
    <font>
      <b/>
      <u/>
      <color theme="1"/>
      <name val="Calibri"/>
    </font>
    <font>
      <b/>
      <u/>
      <color theme="1"/>
      <name val="Calibri"/>
    </font>
    <font>
      <b/>
      <u/>
      <color theme="1"/>
      <name val="Calibri"/>
    </font>
    <font>
      <sz val="10.0"/>
      <color theme="1"/>
      <name val="Calibri"/>
    </font>
    <font>
      <b/>
      <sz val="12.0"/>
      <color theme="1"/>
      <name val="Calibri"/>
    </font>
    <font>
      <i/>
      <sz val="12.0"/>
      <color rgb="FF000000"/>
      <name val="Gill Sans"/>
    </font>
    <font>
      <b/>
      <sz val="12.0"/>
      <color theme="1"/>
      <name val="Arial"/>
    </font>
    <font>
      <b/>
      <sz val="11.0"/>
      <color theme="1"/>
      <name val="Arial"/>
    </font>
    <font>
      <sz val="10.0"/>
      <color rgb="FF000000"/>
      <name val="Arial"/>
    </font>
    <font>
      <sz val="10.0"/>
      <color theme="1"/>
      <name val="Arial"/>
    </font>
    <font>
      <sz val="11.0"/>
      <color theme="1"/>
      <name val="Arial"/>
    </font>
    <font>
      <b/>
      <i/>
      <sz val="11.0"/>
      <color theme="1"/>
      <name val="Arial"/>
    </font>
    <font>
      <b/>
      <i/>
      <sz val="11.0"/>
      <color rgb="FF000000"/>
      <name val="Arial"/>
    </font>
    <font>
      <b/>
      <i/>
      <sz val="11.0"/>
      <color rgb="FFFF0000"/>
      <name val="Arial"/>
    </font>
    <font>
      <b/>
      <sz val="11.0"/>
      <color rgb="FF000000"/>
      <name val="Arial"/>
    </font>
    <font>
      <i/>
      <sz val="11.0"/>
      <color theme="1"/>
      <name val="Arial"/>
    </font>
    <font>
      <sz val="11.0"/>
      <color rgb="FF000000"/>
      <name val="Arial"/>
    </font>
    <font>
      <i/>
      <sz val="11.0"/>
      <color rgb="FF000000"/>
      <name val="Arial"/>
    </font>
    <font>
      <strike/>
      <sz val="11.0"/>
      <color theme="1"/>
      <name val="Arial"/>
    </font>
    <font>
      <strike/>
      <sz val="11.0"/>
      <color rgb="FF000000"/>
      <name val="Arial"/>
    </font>
    <font>
      <b/>
      <strike/>
      <sz val="11.0"/>
      <color theme="1"/>
      <name val="Arial"/>
    </font>
    <font>
      <b/>
      <u/>
      <sz val="11.0"/>
      <color theme="1"/>
      <name val="Arial"/>
    </font>
    <font>
      <b/>
      <u/>
      <sz val="11.0"/>
      <color theme="1"/>
      <name val="Arial"/>
    </font>
    <font>
      <b/>
      <sz val="11.0"/>
      <color rgb="FF000000"/>
      <name val="Inconsolata"/>
    </font>
    <font>
      <strike/>
      <color theme="1"/>
      <name val="Arial"/>
    </font>
    <font>
      <b/>
      <u/>
      <sz val="11.0"/>
      <color theme="1"/>
      <name val="Arial"/>
    </font>
    <font>
      <b/>
      <sz val="11.0"/>
      <color theme="1"/>
      <name val="Inconsolata"/>
    </font>
    <font>
      <sz val="11.0"/>
      <color rgb="FFFFFFFF"/>
      <name val="Arial"/>
    </font>
    <font>
      <b/>
      <color theme="1"/>
      <name val="Arial"/>
    </font>
    <font>
      <b/>
      <sz val="10.0"/>
      <color rgb="FF000000"/>
      <name val="Arial"/>
    </font>
    <font>
      <sz val="11.0"/>
      <color rgb="FF3C6A34"/>
      <name val="Arial"/>
    </font>
    <font>
      <color rgb="FF000000"/>
      <name val="Arial"/>
    </font>
    <font>
      <b/>
      <color rgb="FF000000"/>
      <name val="Arial"/>
    </font>
    <font>
      <i/>
      <color theme="1"/>
      <name val="Arial"/>
    </font>
    <font>
      <b/>
      <u/>
      <color theme="1"/>
      <name val="Arial"/>
    </font>
    <font>
      <b/>
      <i/>
      <color rgb="FF000000"/>
      <name val="Arial"/>
    </font>
    <font>
      <b/>
      <u/>
      <color rgb="FF000000"/>
      <name val="Arial"/>
    </font>
    <font>
      <b/>
      <u/>
      <color rgb="FF000000"/>
      <name val="Arial"/>
    </font>
    <font>
      <i/>
      <color rgb="FF000000"/>
      <name val="Arial"/>
    </font>
    <font>
      <b/>
      <u/>
      <color theme="1"/>
      <name val="Arial"/>
    </font>
    <font>
      <b/>
      <u/>
      <color theme="1"/>
      <name val="Arial"/>
    </font>
    <font>
      <b/>
      <u/>
      <color theme="1"/>
      <name val="Arial"/>
    </font>
    <font>
      <sz val="11.0"/>
      <color rgb="FF000000"/>
      <name val="Inconsolata"/>
    </font>
    <font>
      <b/>
      <sz val="14.0"/>
      <color theme="1"/>
      <name val="Arial"/>
    </font>
    <font>
      <i/>
      <color rgb="FFFF0000"/>
      <name val="Arial"/>
    </font>
    <font>
      <b/>
      <i/>
      <color theme="1"/>
      <name val="Arial"/>
    </font>
    <font>
      <sz val="9.0"/>
      <color rgb="FF000000"/>
      <name val="Calibri"/>
    </font>
    <font>
      <sz val="9.0"/>
      <color theme="1"/>
      <name val="Arial"/>
    </font>
    <font>
      <sz val="9.0"/>
      <color theme="1"/>
      <name val="Calibri"/>
    </font>
    <font>
      <b/>
      <sz val="11.0"/>
      <color theme="1"/>
      <name val="Calibri"/>
    </font>
    <font>
      <sz val="11.0"/>
      <color theme="1"/>
      <name val="Calibri"/>
    </font>
    <font>
      <b/>
      <sz val="13.0"/>
      <color theme="1"/>
      <name val="Calibri"/>
    </font>
    <font>
      <b/>
      <i/>
      <sz val="11.0"/>
      <color theme="1"/>
      <name val="Calibri"/>
    </font>
    <font>
      <b/>
      <sz val="14.0"/>
      <color rgb="FF000000"/>
      <name val="Arial"/>
    </font>
    <font>
      <sz val="11.0"/>
      <color rgb="FF000000"/>
      <name val="Calibri"/>
    </font>
    <font>
      <b/>
      <sz val="9.0"/>
      <color rgb="FF000000"/>
      <name val="Arial"/>
    </font>
    <font>
      <b/>
      <sz val="8.0"/>
      <color rgb="FF000000"/>
      <name val="Arial"/>
    </font>
    <font>
      <sz val="8.0"/>
      <color rgb="FF000000"/>
      <name val="Arial"/>
    </font>
  </fonts>
  <fills count="27">
    <fill>
      <patternFill patternType="none"/>
    </fill>
    <fill>
      <patternFill patternType="lightGray"/>
    </fill>
    <fill>
      <patternFill patternType="solid">
        <fgColor rgb="FFD9EAD3"/>
        <bgColor rgb="FFD9EAD3"/>
      </patternFill>
    </fill>
    <fill>
      <patternFill patternType="solid">
        <fgColor rgb="FFD0E0E3"/>
        <bgColor rgb="FFD0E0E3"/>
      </patternFill>
    </fill>
    <fill>
      <patternFill patternType="solid">
        <fgColor rgb="FF93C47D"/>
        <bgColor rgb="FF93C47D"/>
      </patternFill>
    </fill>
    <fill>
      <patternFill patternType="solid">
        <fgColor rgb="FFFFF2CC"/>
        <bgColor rgb="FFFFF2CC"/>
      </patternFill>
    </fill>
    <fill>
      <patternFill patternType="solid">
        <fgColor rgb="FFEFEFEF"/>
        <bgColor rgb="FFEFEFEF"/>
      </patternFill>
    </fill>
    <fill>
      <patternFill patternType="solid">
        <fgColor rgb="FFF3F3F3"/>
        <bgColor rgb="FFF3F3F3"/>
      </patternFill>
    </fill>
    <fill>
      <patternFill patternType="solid">
        <fgColor rgb="FFD9D9D9"/>
        <bgColor rgb="FFD9D9D9"/>
      </patternFill>
    </fill>
    <fill>
      <patternFill patternType="solid">
        <fgColor rgb="FFE69138"/>
        <bgColor rgb="FFE69138"/>
      </patternFill>
    </fill>
    <fill>
      <patternFill patternType="solid">
        <fgColor rgb="FFBF9000"/>
        <bgColor rgb="FFBF9000"/>
      </patternFill>
    </fill>
    <fill>
      <patternFill patternType="solid">
        <fgColor rgb="FFF1C232"/>
        <bgColor rgb="FFF1C232"/>
      </patternFill>
    </fill>
    <fill>
      <patternFill patternType="solid">
        <fgColor rgb="FF6FA8DC"/>
        <bgColor rgb="FF6FA8DC"/>
      </patternFill>
    </fill>
    <fill>
      <patternFill patternType="solid">
        <fgColor rgb="FFCFE2F3"/>
        <bgColor rgb="FFCFE2F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CE5CD"/>
        <bgColor rgb="FFFCE5CD"/>
      </patternFill>
    </fill>
    <fill>
      <patternFill patternType="solid">
        <fgColor rgb="FFA2C4C9"/>
        <bgColor rgb="FFA2C4C9"/>
      </patternFill>
    </fill>
    <fill>
      <patternFill patternType="solid">
        <fgColor rgb="FFEAD1DC"/>
        <bgColor rgb="FFEAD1DC"/>
      </patternFill>
    </fill>
    <fill>
      <patternFill patternType="solid">
        <fgColor rgb="FFFFFFFF"/>
        <bgColor rgb="FFFFFFFF"/>
      </patternFill>
    </fill>
    <fill>
      <patternFill patternType="solid">
        <fgColor theme="9"/>
        <bgColor theme="9"/>
      </patternFill>
    </fill>
    <fill>
      <patternFill patternType="solid">
        <fgColor rgb="FFB7B7B7"/>
        <bgColor rgb="FFB7B7B7"/>
      </patternFill>
    </fill>
    <fill>
      <patternFill patternType="solid">
        <fgColor rgb="FFA4C2F4"/>
        <bgColor rgb="FFA4C2F4"/>
      </patternFill>
    </fill>
    <fill>
      <patternFill patternType="solid">
        <fgColor rgb="FFCCCCCC"/>
        <bgColor rgb="FFCCCCCC"/>
      </patternFill>
    </fill>
    <fill>
      <patternFill patternType="solid">
        <fgColor rgb="FF000000"/>
        <bgColor rgb="FF000000"/>
      </patternFill>
    </fill>
    <fill>
      <patternFill patternType="solid">
        <fgColor rgb="FFF9CB9C"/>
        <bgColor rgb="FFF9CB9C"/>
      </patternFill>
    </fill>
  </fills>
  <borders count="16">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left style="thin">
        <color rgb="FF000000"/>
      </left>
    </border>
    <border>
      <left style="thin">
        <color rgb="FF000000"/>
      </left>
      <right style="thin">
        <color rgb="FF000000"/>
      </right>
    </border>
    <border>
      <left style="thin">
        <color rgb="FF000000"/>
      </left>
      <bottom style="thin">
        <color rgb="FF000000"/>
      </bottom>
    </border>
    <border>
      <left style="double">
        <color rgb="FF000000"/>
      </left>
    </border>
    <border>
      <left style="thin">
        <color rgb="FF000000"/>
      </left>
      <right style="thin">
        <color rgb="FF000000"/>
      </right>
      <top style="thin">
        <color rgb="FF000000"/>
      </top>
    </border>
    <border>
      <left style="thin">
        <color rgb="FF000000"/>
      </left>
      <top style="thin">
        <color rgb="FF000000"/>
      </top>
    </border>
    <border>
      <right style="medium">
        <color rgb="FF000000"/>
      </right>
    </border>
  </borders>
  <cellStyleXfs count="1">
    <xf borderId="0" fillId="0" fontId="0" numFmtId="0" applyAlignment="1" applyFont="1"/>
  </cellStyleXfs>
  <cellXfs count="578">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0"/>
    </xf>
    <xf borderId="0" fillId="2" fontId="2" numFmtId="0" xfId="0" applyAlignment="1" applyFont="1">
      <alignment horizontal="center" shrinkToFit="0" vertical="center" wrapText="1"/>
    </xf>
    <xf borderId="0" fillId="3" fontId="2" numFmtId="0" xfId="0" applyAlignment="1" applyFill="1" applyFont="1">
      <alignment shrinkToFit="0" wrapText="1"/>
    </xf>
    <xf borderId="0" fillId="0" fontId="2" numFmtId="0" xfId="0" applyAlignment="1" applyFont="1">
      <alignment shrinkToFit="0" wrapText="1"/>
    </xf>
    <xf borderId="0" fillId="4" fontId="2" numFmtId="0" xfId="0" applyAlignment="1" applyFill="1" applyFont="1">
      <alignment shrinkToFit="0" vertical="center" wrapText="0"/>
    </xf>
    <xf borderId="0" fillId="4" fontId="3" numFmtId="0" xfId="0" applyFont="1"/>
    <xf borderId="0" fillId="4" fontId="3" numFmtId="0" xfId="0" applyAlignment="1" applyFont="1">
      <alignment horizontal="right" shrinkToFit="0" vertical="center" wrapText="1"/>
    </xf>
    <xf borderId="0" fillId="3" fontId="3" numFmtId="0" xfId="0" applyAlignment="1" applyFont="1">
      <alignment shrinkToFit="0" wrapText="1"/>
    </xf>
    <xf borderId="0" fillId="0" fontId="3" numFmtId="0" xfId="0" applyAlignment="1" applyFont="1">
      <alignment shrinkToFit="0" wrapText="1"/>
    </xf>
    <xf borderId="0" fillId="0" fontId="3" numFmtId="0" xfId="0" applyAlignment="1" applyFont="1">
      <alignment shrinkToFit="0" vertical="center" wrapText="0"/>
    </xf>
    <xf borderId="0" fillId="2" fontId="3" numFmtId="0" xfId="0" applyAlignment="1" applyFont="1">
      <alignment shrinkToFit="0" vertical="center" wrapText="0"/>
    </xf>
    <xf borderId="0" fillId="2" fontId="3" numFmtId="0" xfId="0" applyAlignment="1" applyFont="1">
      <alignment shrinkToFit="0" vertical="center" wrapText="1"/>
    </xf>
    <xf borderId="0" fillId="0" fontId="3" numFmtId="0" xfId="0" applyAlignment="1" applyFont="1">
      <alignment horizontal="right" shrinkToFit="0" vertical="center" wrapText="1"/>
    </xf>
    <xf borderId="0" fillId="0" fontId="3" numFmtId="0" xfId="0" applyFont="1"/>
    <xf borderId="1" fillId="2" fontId="3" numFmtId="0" xfId="0" applyAlignment="1" applyBorder="1" applyFont="1">
      <alignment shrinkToFit="0" vertical="center" wrapText="0"/>
    </xf>
    <xf borderId="1" fillId="2" fontId="3" numFmtId="0" xfId="0" applyBorder="1" applyFont="1"/>
    <xf borderId="1" fillId="2" fontId="3" numFmtId="0" xfId="0" applyAlignment="1" applyBorder="1" applyFont="1">
      <alignment horizontal="right" shrinkToFit="0" vertical="center" wrapText="1"/>
    </xf>
    <xf borderId="1" fillId="0" fontId="4" numFmtId="0" xfId="0" applyBorder="1" applyFont="1"/>
    <xf borderId="0" fillId="3" fontId="3" numFmtId="0" xfId="0" applyAlignment="1" applyFont="1">
      <alignment shrinkToFit="0" vertical="center" wrapText="1"/>
    </xf>
    <xf borderId="0" fillId="5" fontId="3" numFmtId="3" xfId="0" applyAlignment="1" applyFill="1" applyFont="1" applyNumberFormat="1">
      <alignment horizontal="right" shrinkToFit="0" vertical="center" wrapText="1"/>
    </xf>
    <xf borderId="1" fillId="2" fontId="2" numFmtId="0" xfId="0" applyAlignment="1" applyBorder="1" applyFont="1">
      <alignment shrinkToFit="0" vertical="center" wrapText="0"/>
    </xf>
    <xf borderId="1" fillId="2" fontId="2" numFmtId="0" xfId="0" applyAlignment="1" applyBorder="1" applyFont="1">
      <alignment shrinkToFit="0" vertical="center" wrapText="1"/>
    </xf>
    <xf borderId="1" fillId="2" fontId="3" numFmtId="164" xfId="0" applyAlignment="1" applyBorder="1" applyFont="1" applyNumberFormat="1">
      <alignment horizontal="right" shrinkToFit="0" vertical="center" wrapText="1"/>
    </xf>
    <xf borderId="0" fillId="0" fontId="2" numFmtId="0" xfId="0" applyAlignment="1" applyFont="1">
      <alignment shrinkToFit="0" vertical="center" wrapText="0"/>
    </xf>
    <xf borderId="0" fillId="0" fontId="2" numFmtId="0" xfId="0" applyAlignment="1" applyFont="1">
      <alignment shrinkToFit="0" vertical="center" wrapText="1"/>
    </xf>
    <xf borderId="0" fillId="5" fontId="3" numFmtId="165" xfId="0" applyAlignment="1" applyFont="1" applyNumberFormat="1">
      <alignment horizontal="right" shrinkToFit="0" vertical="center" wrapText="1"/>
    </xf>
    <xf borderId="0" fillId="0" fontId="3" numFmtId="164" xfId="0" applyAlignment="1" applyFont="1" applyNumberFormat="1">
      <alignment horizontal="right" shrinkToFit="0" vertical="center" wrapText="1"/>
    </xf>
    <xf borderId="0" fillId="0" fontId="2" numFmtId="0" xfId="0" applyFont="1"/>
    <xf borderId="0" fillId="0" fontId="3" numFmtId="0" xfId="0" applyAlignment="1" applyFont="1">
      <alignment shrinkToFit="0" vertical="center" wrapText="1"/>
    </xf>
    <xf borderId="0" fillId="6" fontId="3" numFmtId="0" xfId="0" applyFill="1" applyFont="1"/>
    <xf borderId="0" fillId="6" fontId="3" numFmtId="0" xfId="0" applyAlignment="1" applyFont="1">
      <alignment shrinkToFit="0" vertical="center" wrapText="1"/>
    </xf>
    <xf borderId="0" fillId="6" fontId="3" numFmtId="165" xfId="0" applyAlignment="1" applyFont="1" applyNumberFormat="1">
      <alignment horizontal="right" shrinkToFit="0" vertical="center" wrapText="1"/>
    </xf>
    <xf borderId="0" fillId="0" fontId="2" numFmtId="0" xfId="0" applyAlignment="1" applyFont="1">
      <alignment horizontal="right"/>
    </xf>
    <xf borderId="0" fillId="7" fontId="3" numFmtId="3" xfId="0" applyAlignment="1" applyFill="1" applyFont="1" applyNumberFormat="1">
      <alignment horizontal="right" shrinkToFit="0" vertical="center" wrapText="1"/>
    </xf>
    <xf borderId="0" fillId="8" fontId="3" numFmtId="0" xfId="0" applyAlignment="1" applyFill="1" applyFont="1">
      <alignment horizontal="center" shrinkToFit="0" vertical="center" wrapText="1"/>
    </xf>
    <xf borderId="1" fillId="2" fontId="3" numFmtId="10" xfId="0" applyAlignment="1" applyBorder="1" applyFont="1" applyNumberFormat="1">
      <alignment horizontal="right" shrinkToFit="0" vertical="center" wrapText="1"/>
    </xf>
    <xf borderId="0" fillId="6" fontId="3" numFmtId="9" xfId="0" applyAlignment="1" applyFont="1" applyNumberFormat="1">
      <alignment horizontal="right" shrinkToFit="0" vertical="center" wrapText="1"/>
    </xf>
    <xf borderId="0" fillId="0" fontId="2" numFmtId="0" xfId="0" applyAlignment="1" applyFont="1">
      <alignment horizontal="center" vertical="center"/>
    </xf>
    <xf borderId="0" fillId="0" fontId="2" numFmtId="0" xfId="0" applyAlignment="1" applyFont="1">
      <alignment horizontal="left" vertical="center"/>
    </xf>
    <xf borderId="0" fillId="5" fontId="2" numFmtId="9" xfId="0" applyAlignment="1" applyFont="1" applyNumberFormat="1">
      <alignment horizontal="right" shrinkToFit="0" vertical="center" wrapText="1"/>
    </xf>
    <xf borderId="0" fillId="0" fontId="3" numFmtId="0" xfId="0" applyAlignment="1" applyFont="1">
      <alignment shrinkToFit="0" vertical="top" wrapText="1"/>
    </xf>
    <xf borderId="0" fillId="6" fontId="2" numFmtId="9" xfId="0" applyAlignment="1" applyFont="1" applyNumberFormat="1">
      <alignment horizontal="right" shrinkToFit="0" vertical="center" wrapText="1"/>
    </xf>
    <xf borderId="0" fillId="9" fontId="2" numFmtId="0" xfId="0" applyAlignment="1" applyFill="1" applyFont="1">
      <alignment shrinkToFit="0" vertical="center" wrapText="0"/>
    </xf>
    <xf borderId="0" fillId="9" fontId="3" numFmtId="0" xfId="0" applyAlignment="1" applyFont="1">
      <alignment shrinkToFit="0" vertical="center" wrapText="0"/>
    </xf>
    <xf borderId="0" fillId="9" fontId="3" numFmtId="0" xfId="0" applyFont="1"/>
    <xf borderId="0" fillId="9" fontId="2" numFmtId="0" xfId="0" applyAlignment="1" applyFont="1">
      <alignment shrinkToFit="0" vertical="center" wrapText="1"/>
    </xf>
    <xf borderId="0" fillId="9" fontId="3" numFmtId="0" xfId="0" applyAlignment="1" applyFont="1">
      <alignment horizontal="right" shrinkToFit="0" vertical="center" wrapText="1"/>
    </xf>
    <xf borderId="1" fillId="7" fontId="3" numFmtId="0" xfId="0" applyAlignment="1" applyBorder="1" applyFont="1">
      <alignment shrinkToFit="0" vertical="center" wrapText="0"/>
    </xf>
    <xf borderId="1" fillId="7" fontId="3" numFmtId="0" xfId="0" applyAlignment="1" applyBorder="1" applyFont="1">
      <alignment shrinkToFit="0" vertical="center" wrapText="1"/>
    </xf>
    <xf borderId="1" fillId="7" fontId="3" numFmtId="165" xfId="0" applyAlignment="1" applyBorder="1" applyFont="1" applyNumberFormat="1">
      <alignment horizontal="right" shrinkToFit="0" vertical="center" wrapText="1"/>
    </xf>
    <xf borderId="2" fillId="7" fontId="2" numFmtId="0" xfId="0" applyAlignment="1" applyBorder="1" applyFont="1">
      <alignment shrinkToFit="0" vertical="center" wrapText="0"/>
    </xf>
    <xf borderId="1" fillId="6" fontId="3" numFmtId="0" xfId="0" applyBorder="1" applyFont="1"/>
    <xf borderId="3" fillId="7" fontId="2" numFmtId="0" xfId="0" applyAlignment="1" applyBorder="1" applyFont="1">
      <alignment shrinkToFit="0" vertical="center" wrapText="1"/>
    </xf>
    <xf borderId="3" fillId="7" fontId="2" numFmtId="165" xfId="0" applyAlignment="1" applyBorder="1" applyFont="1" applyNumberFormat="1">
      <alignment horizontal="right" shrinkToFit="0" vertical="center" wrapText="1"/>
    </xf>
    <xf borderId="3" fillId="7" fontId="2" numFmtId="166" xfId="0" applyAlignment="1" applyBorder="1" applyFont="1" applyNumberFormat="1">
      <alignment horizontal="right" shrinkToFit="0" vertical="center" wrapText="1"/>
    </xf>
    <xf borderId="4" fillId="7" fontId="2" numFmtId="165" xfId="0" applyAlignment="1" applyBorder="1" applyFont="1" applyNumberFormat="1">
      <alignment horizontal="right" shrinkToFit="0" vertical="center" wrapText="1"/>
    </xf>
    <xf borderId="1" fillId="0" fontId="2" numFmtId="0" xfId="0" applyAlignment="1" applyBorder="1" applyFont="1">
      <alignment shrinkToFit="0" vertical="center" wrapText="0"/>
    </xf>
    <xf borderId="1" fillId="0" fontId="2" numFmtId="0" xfId="0" applyAlignment="1" applyBorder="1" applyFont="1">
      <alignment shrinkToFit="0" vertical="center" wrapText="1"/>
    </xf>
    <xf borderId="1" fillId="0" fontId="3" numFmtId="0" xfId="0" applyAlignment="1" applyBorder="1" applyFont="1">
      <alignment horizontal="right" vertical="center"/>
    </xf>
    <xf borderId="0" fillId="10" fontId="2" numFmtId="0" xfId="0" applyAlignment="1" applyFill="1" applyFont="1">
      <alignment shrinkToFit="0" vertical="center" wrapText="0"/>
    </xf>
    <xf borderId="0" fillId="10" fontId="3" numFmtId="0" xfId="0" applyAlignment="1" applyFont="1">
      <alignment shrinkToFit="0" vertical="center" wrapText="0"/>
    </xf>
    <xf borderId="0" fillId="10" fontId="2" numFmtId="0" xfId="0" applyAlignment="1" applyFont="1">
      <alignment shrinkToFit="0" vertical="center" wrapText="1"/>
    </xf>
    <xf borderId="0" fillId="10" fontId="3" numFmtId="0" xfId="0" applyAlignment="1" applyFont="1">
      <alignment horizontal="right" vertical="center"/>
    </xf>
    <xf borderId="0" fillId="0" fontId="3" numFmtId="0" xfId="0" applyAlignment="1" applyFont="1">
      <alignment vertical="center"/>
    </xf>
    <xf borderId="0" fillId="11" fontId="3" numFmtId="0" xfId="0" applyAlignment="1" applyFill="1" applyFont="1">
      <alignment vertical="center"/>
    </xf>
    <xf borderId="0" fillId="11" fontId="3" numFmtId="0" xfId="0" applyAlignment="1" applyFont="1">
      <alignment shrinkToFit="0" vertical="center" wrapText="0"/>
    </xf>
    <xf borderId="0" fillId="11" fontId="3" numFmtId="0" xfId="0" applyFont="1"/>
    <xf borderId="0" fillId="11" fontId="3" numFmtId="164" xfId="0" applyAlignment="1" applyFont="1" applyNumberFormat="1">
      <alignment horizontal="right" shrinkToFit="0" vertical="center" wrapText="1"/>
    </xf>
    <xf borderId="0" fillId="0" fontId="3" numFmtId="0" xfId="0" applyAlignment="1" applyFont="1">
      <alignment horizontal="right" vertical="center"/>
    </xf>
    <xf borderId="0" fillId="6" fontId="3" numFmtId="0" xfId="0" applyAlignment="1" applyFont="1">
      <alignment vertical="center"/>
    </xf>
    <xf borderId="0" fillId="6" fontId="3" numFmtId="0" xfId="0" applyAlignment="1" applyFont="1">
      <alignment shrinkToFit="0" vertical="center" wrapText="0"/>
    </xf>
    <xf borderId="0" fillId="6" fontId="3" numFmtId="0" xfId="0" applyAlignment="1" applyFont="1">
      <alignment horizontal="right" vertical="center"/>
    </xf>
    <xf borderId="0" fillId="11" fontId="3" numFmtId="0" xfId="0" applyAlignment="1" applyFont="1">
      <alignment horizontal="right" vertical="center"/>
    </xf>
    <xf borderId="0" fillId="0" fontId="5" numFmtId="0" xfId="0" applyFont="1"/>
    <xf borderId="5" fillId="6" fontId="5" numFmtId="0" xfId="0" applyBorder="1" applyFont="1"/>
    <xf borderId="5" fillId="6" fontId="5" numFmtId="0" xfId="0" applyAlignment="1" applyBorder="1" applyFont="1">
      <alignment vertical="bottom"/>
    </xf>
    <xf borderId="5" fillId="5" fontId="5" numFmtId="9" xfId="0" applyAlignment="1" applyBorder="1" applyFont="1" applyNumberFormat="1">
      <alignment horizontal="right" shrinkToFit="0" wrapText="1"/>
    </xf>
    <xf borderId="0" fillId="6" fontId="5" numFmtId="0" xfId="0" applyFont="1"/>
    <xf borderId="0" fillId="3" fontId="5" numFmtId="0" xfId="0" applyAlignment="1" applyFont="1">
      <alignment vertical="bottom"/>
    </xf>
    <xf borderId="0" fillId="0" fontId="5" numFmtId="0" xfId="0" applyAlignment="1" applyFont="1">
      <alignment shrinkToFit="0" vertical="bottom" wrapText="1"/>
    </xf>
    <xf borderId="0" fillId="0" fontId="5" numFmtId="0" xfId="0" applyAlignment="1" applyFont="1">
      <alignment vertical="bottom"/>
    </xf>
    <xf borderId="0" fillId="6" fontId="5" numFmtId="0" xfId="0" applyAlignment="1" applyFont="1">
      <alignment vertical="bottom"/>
    </xf>
    <xf borderId="0" fillId="5" fontId="5" numFmtId="9" xfId="0" applyAlignment="1" applyFont="1" applyNumberFormat="1">
      <alignment horizontal="right" shrinkToFit="0" wrapText="1"/>
    </xf>
    <xf borderId="2" fillId="6" fontId="2" numFmtId="0" xfId="0" applyAlignment="1" applyBorder="1" applyFont="1">
      <alignment shrinkToFit="0" vertical="center" wrapText="0"/>
    </xf>
    <xf borderId="3" fillId="6" fontId="2" numFmtId="0" xfId="0" applyAlignment="1" applyBorder="1" applyFont="1">
      <alignment shrinkToFit="0" vertical="center" wrapText="0"/>
    </xf>
    <xf borderId="3" fillId="6" fontId="2" numFmtId="0" xfId="0" applyAlignment="1" applyBorder="1" applyFont="1">
      <alignment shrinkToFit="0" vertical="center" wrapText="1"/>
    </xf>
    <xf borderId="3" fillId="6" fontId="3" numFmtId="0" xfId="0" applyBorder="1" applyFont="1"/>
    <xf borderId="3" fillId="6" fontId="2" numFmtId="165" xfId="0" applyAlignment="1" applyBorder="1" applyFont="1" applyNumberFormat="1">
      <alignment horizontal="right" shrinkToFit="0" vertical="center" wrapText="1"/>
    </xf>
    <xf borderId="4" fillId="6" fontId="2" numFmtId="165" xfId="0" applyAlignment="1" applyBorder="1" applyFont="1" applyNumberFormat="1">
      <alignment horizontal="right" shrinkToFit="0" vertical="center" wrapText="1"/>
    </xf>
    <xf borderId="5" fillId="0" fontId="4" numFmtId="0" xfId="0" applyBorder="1" applyFont="1"/>
    <xf borderId="1" fillId="3" fontId="3" numFmtId="0" xfId="0" applyAlignment="1" applyBorder="1" applyFont="1">
      <alignment shrinkToFit="0" wrapText="1"/>
    </xf>
    <xf borderId="1" fillId="0" fontId="3" numFmtId="0" xfId="0" applyAlignment="1" applyBorder="1" applyFont="1">
      <alignment shrinkToFit="0" wrapText="1"/>
    </xf>
    <xf borderId="1" fillId="0" fontId="3" numFmtId="0" xfId="0" applyBorder="1" applyFont="1"/>
    <xf borderId="0" fillId="0" fontId="2" numFmtId="0" xfId="0" applyAlignment="1" applyFont="1">
      <alignment horizontal="right" shrinkToFit="0" vertical="center" wrapText="1"/>
    </xf>
    <xf borderId="0" fillId="12" fontId="2" numFmtId="0" xfId="0" applyAlignment="1" applyFill="1" applyFont="1">
      <alignment shrinkToFit="0" vertical="center" wrapText="0"/>
    </xf>
    <xf borderId="0" fillId="12" fontId="3" numFmtId="0" xfId="0" applyAlignment="1" applyFont="1">
      <alignment shrinkToFit="0" vertical="center" wrapText="0"/>
    </xf>
    <xf borderId="0" fillId="12" fontId="2" numFmtId="0" xfId="0" applyAlignment="1" applyFont="1">
      <alignment shrinkToFit="0" vertical="center" wrapText="1"/>
    </xf>
    <xf borderId="0" fillId="12" fontId="2" numFmtId="0" xfId="0" applyAlignment="1" applyFont="1">
      <alignment horizontal="right" shrinkToFit="0" vertical="center" wrapText="1"/>
    </xf>
    <xf borderId="0" fillId="13" fontId="3" numFmtId="0" xfId="0" applyAlignment="1" applyFill="1" applyFont="1">
      <alignment shrinkToFit="0" vertical="center" wrapText="0"/>
    </xf>
    <xf borderId="0" fillId="13" fontId="3" numFmtId="0" xfId="0" applyFont="1"/>
    <xf borderId="0" fillId="13" fontId="3" numFmtId="0" xfId="0" applyAlignment="1" applyFont="1">
      <alignment horizontal="right" vertical="center"/>
    </xf>
    <xf borderId="0" fillId="0" fontId="3" numFmtId="165" xfId="0" applyAlignment="1" applyFont="1" applyNumberFormat="1">
      <alignment horizontal="right" shrinkToFit="0" vertical="center" wrapText="1"/>
    </xf>
    <xf borderId="1" fillId="6" fontId="2" numFmtId="0" xfId="0" applyAlignment="1" applyBorder="1" applyFont="1">
      <alignment shrinkToFit="0" vertical="center" wrapText="0"/>
    </xf>
    <xf borderId="1" fillId="6" fontId="2" numFmtId="165" xfId="0" applyAlignment="1" applyBorder="1" applyFont="1" applyNumberFormat="1">
      <alignment horizontal="right" shrinkToFit="0" vertical="center" wrapText="1"/>
    </xf>
    <xf borderId="0" fillId="13" fontId="2" numFmtId="0" xfId="0" applyAlignment="1" applyFont="1">
      <alignment shrinkToFit="0" vertical="center" wrapText="0"/>
    </xf>
    <xf borderId="0" fillId="13" fontId="2" numFmtId="0" xfId="0" applyAlignment="1" applyFont="1">
      <alignment horizontal="right" shrinkToFit="0" vertical="center" wrapText="1"/>
    </xf>
    <xf borderId="0" fillId="5" fontId="3" numFmtId="164" xfId="0" applyAlignment="1" applyFont="1" applyNumberFormat="1">
      <alignment horizontal="right" shrinkToFit="0" vertical="center" wrapText="1"/>
    </xf>
    <xf borderId="0" fillId="6" fontId="3" numFmtId="164" xfId="0" applyAlignment="1" applyFont="1" applyNumberFormat="1">
      <alignment horizontal="right" shrinkToFit="0" vertical="center" wrapText="1"/>
    </xf>
    <xf borderId="0" fillId="6" fontId="2" numFmtId="0" xfId="0" applyAlignment="1" applyFont="1">
      <alignment shrinkToFit="0" vertical="center" wrapText="0"/>
    </xf>
    <xf borderId="0" fillId="6" fontId="3" numFmtId="0" xfId="0" applyAlignment="1" applyFont="1">
      <alignment horizontal="right" shrinkToFit="0" vertical="center" wrapText="1"/>
    </xf>
    <xf borderId="0" fillId="6" fontId="5" numFmtId="9" xfId="0" applyAlignment="1" applyFont="1" applyNumberFormat="1">
      <alignment horizontal="right" shrinkToFit="0" wrapText="1"/>
    </xf>
    <xf borderId="1" fillId="13" fontId="3" numFmtId="0" xfId="0" applyAlignment="1" applyBorder="1" applyFont="1">
      <alignment shrinkToFit="0" vertical="center" wrapText="0"/>
    </xf>
    <xf borderId="1" fillId="13" fontId="3" numFmtId="0" xfId="0" applyBorder="1" applyFont="1"/>
    <xf borderId="1" fillId="13" fontId="3" numFmtId="0" xfId="0" applyAlignment="1" applyBorder="1" applyFont="1">
      <alignment shrinkToFit="0" vertical="center" wrapText="1"/>
    </xf>
    <xf borderId="1" fillId="13" fontId="2" numFmtId="0" xfId="0" applyAlignment="1" applyBorder="1" applyFont="1">
      <alignment horizontal="center" shrinkToFit="0" vertical="center" wrapText="1"/>
    </xf>
    <xf borderId="0" fillId="7" fontId="3" numFmtId="165" xfId="0" applyAlignment="1" applyFont="1" applyNumberFormat="1">
      <alignment horizontal="right" shrinkToFit="0" vertical="center" wrapText="1"/>
    </xf>
    <xf borderId="5" fillId="0" fontId="2" numFmtId="0" xfId="0" applyAlignment="1" applyBorder="1" applyFont="1">
      <alignment shrinkToFit="0" vertical="center" wrapText="0"/>
    </xf>
    <xf borderId="0" fillId="6" fontId="2" numFmtId="165" xfId="0" applyAlignment="1" applyFont="1" applyNumberFormat="1">
      <alignment horizontal="right" shrinkToFit="0" vertical="center" wrapText="1"/>
    </xf>
    <xf borderId="1" fillId="13" fontId="2" numFmtId="0" xfId="0" applyAlignment="1" applyBorder="1" applyFont="1">
      <alignment shrinkToFit="0" vertical="center" wrapText="0"/>
    </xf>
    <xf borderId="1" fillId="13" fontId="2" numFmtId="0" xfId="0" applyAlignment="1" applyBorder="1" applyFont="1">
      <alignment horizontal="right" shrinkToFit="0" vertical="center" wrapText="1"/>
    </xf>
    <xf borderId="1" fillId="6" fontId="3" numFmtId="0" xfId="0" applyAlignment="1" applyBorder="1" applyFont="1">
      <alignment shrinkToFit="0" vertical="center" wrapText="1"/>
    </xf>
    <xf borderId="1" fillId="13" fontId="3" numFmtId="0" xfId="0" applyAlignment="1" applyBorder="1" applyFont="1">
      <alignment horizontal="right" shrinkToFit="0" vertical="center" wrapText="1"/>
    </xf>
    <xf borderId="0" fillId="0" fontId="3" numFmtId="165" xfId="0" applyAlignment="1" applyFont="1" applyNumberFormat="1">
      <alignment horizontal="right" vertical="center"/>
    </xf>
    <xf borderId="0" fillId="6" fontId="3" numFmtId="165" xfId="0" applyAlignment="1" applyFont="1" applyNumberFormat="1">
      <alignment horizontal="right" vertical="center"/>
    </xf>
    <xf borderId="1" fillId="13" fontId="3" numFmtId="165" xfId="0" applyAlignment="1" applyBorder="1" applyFont="1" applyNumberFormat="1">
      <alignment horizontal="right" shrinkToFit="0" vertical="center" wrapText="1"/>
    </xf>
    <xf borderId="1" fillId="13" fontId="3" numFmtId="165" xfId="0" applyBorder="1" applyFont="1" applyNumberFormat="1"/>
    <xf borderId="3" fillId="6" fontId="3" numFmtId="0" xfId="0" applyAlignment="1" applyBorder="1" applyFont="1">
      <alignment shrinkToFit="0" vertical="center" wrapText="0"/>
    </xf>
    <xf borderId="3" fillId="6" fontId="3" numFmtId="0" xfId="0" applyAlignment="1" applyBorder="1" applyFont="1">
      <alignment shrinkToFit="0" vertical="center" wrapText="1"/>
    </xf>
    <xf borderId="0" fillId="6" fontId="3" numFmtId="0" xfId="0" applyAlignment="1" applyFont="1">
      <alignment horizontal="right" shrinkToFit="0" vertical="center" wrapText="0"/>
    </xf>
    <xf borderId="0" fillId="3" fontId="3" numFmtId="0" xfId="0" applyAlignment="1" applyFont="1">
      <alignment shrinkToFit="0" vertical="top" wrapText="1"/>
    </xf>
    <xf borderId="0" fillId="0" fontId="6" numFmtId="0" xfId="0" applyAlignment="1" applyFont="1">
      <alignment shrinkToFit="0" vertical="center" wrapText="0"/>
    </xf>
    <xf borderId="0" fillId="6" fontId="3" numFmtId="0" xfId="0" applyAlignment="1" applyFont="1">
      <alignment horizontal="right"/>
    </xf>
    <xf borderId="0" fillId="0" fontId="7" numFmtId="0" xfId="0" applyAlignment="1" applyFont="1">
      <alignment shrinkToFit="0" vertical="center" wrapText="1"/>
    </xf>
    <xf borderId="0" fillId="2" fontId="8" numFmtId="0" xfId="0" applyAlignment="1" applyFont="1">
      <alignment shrinkToFit="0" vertical="center" wrapText="0"/>
    </xf>
    <xf borderId="0" fillId="2" fontId="3" numFmtId="0" xfId="0" applyFont="1"/>
    <xf borderId="0" fillId="2" fontId="9" numFmtId="0" xfId="0" applyAlignment="1" applyFont="1">
      <alignment shrinkToFit="0" vertical="center" wrapText="1"/>
    </xf>
    <xf borderId="0" fillId="2" fontId="3" numFmtId="0" xfId="0" applyAlignment="1" applyFont="1">
      <alignment horizontal="right" shrinkToFit="0" vertical="center" wrapText="1"/>
    </xf>
    <xf borderId="0" fillId="2" fontId="1" numFmtId="0" xfId="0" applyAlignment="1" applyFont="1">
      <alignment horizontal="left" shrinkToFit="0" vertical="center" wrapText="0"/>
    </xf>
    <xf borderId="0" fillId="2" fontId="10" numFmtId="0" xfId="0" applyAlignment="1" applyFont="1">
      <alignment horizontal="left" shrinkToFit="0" vertical="center" wrapText="0"/>
    </xf>
    <xf borderId="0" fillId="2" fontId="10" numFmtId="0" xfId="0" applyAlignment="1" applyFont="1">
      <alignment horizontal="left"/>
    </xf>
    <xf borderId="0" fillId="2" fontId="10" numFmtId="0" xfId="0" applyAlignment="1" applyFont="1">
      <alignment horizontal="left" shrinkToFit="0" vertical="center" wrapText="1"/>
    </xf>
    <xf borderId="0" fillId="0" fontId="1" numFmtId="0" xfId="0" applyAlignment="1" applyFont="1">
      <alignment horizontal="left" shrinkToFit="0" vertical="center" wrapText="0"/>
    </xf>
    <xf borderId="0" fillId="0" fontId="10" numFmtId="0" xfId="0" applyAlignment="1" applyFont="1">
      <alignment horizontal="left" shrinkToFit="0" vertical="center" wrapText="0"/>
    </xf>
    <xf borderId="0" fillId="0" fontId="10" numFmtId="0" xfId="0" applyAlignment="1" applyFont="1">
      <alignment horizontal="left"/>
    </xf>
    <xf borderId="0" fillId="0" fontId="10" numFmtId="0" xfId="0" applyAlignment="1" applyFont="1">
      <alignment horizontal="left" shrinkToFit="0" vertical="center" wrapText="1"/>
    </xf>
    <xf borderId="0" fillId="14" fontId="2" numFmtId="0" xfId="0" applyAlignment="1" applyFill="1" applyFont="1">
      <alignment horizontal="center" shrinkToFit="0" vertical="center" wrapText="1"/>
    </xf>
    <xf borderId="0" fillId="14" fontId="2" numFmtId="0" xfId="0" applyAlignment="1" applyFont="1">
      <alignment shrinkToFit="0" vertical="center" wrapText="0"/>
    </xf>
    <xf borderId="0" fillId="14" fontId="3" numFmtId="0" xfId="0" applyFont="1"/>
    <xf borderId="0" fillId="14" fontId="3" numFmtId="0" xfId="0" applyAlignment="1" applyFont="1">
      <alignment horizontal="right" shrinkToFit="0" vertical="center" wrapText="1"/>
    </xf>
    <xf borderId="0" fillId="15" fontId="3" numFmtId="0" xfId="0" applyAlignment="1" applyFill="1" applyFont="1">
      <alignment shrinkToFit="0" vertical="center" wrapText="0"/>
    </xf>
    <xf borderId="0" fillId="15" fontId="3" numFmtId="0" xfId="0" applyAlignment="1" applyFont="1">
      <alignment shrinkToFit="0" vertical="center" wrapText="1"/>
    </xf>
    <xf borderId="1" fillId="15" fontId="3" numFmtId="0" xfId="0" applyAlignment="1" applyBorder="1" applyFont="1">
      <alignment shrinkToFit="0" vertical="center" wrapText="0"/>
    </xf>
    <xf borderId="1" fillId="15" fontId="3" numFmtId="0" xfId="0" applyBorder="1" applyFont="1"/>
    <xf borderId="1" fillId="15" fontId="3" numFmtId="0" xfId="0" applyAlignment="1" applyBorder="1" applyFont="1">
      <alignment horizontal="right" shrinkToFit="0" vertical="center" wrapText="1"/>
    </xf>
    <xf borderId="0" fillId="5" fontId="3" numFmtId="0" xfId="0" applyAlignment="1" applyFont="1">
      <alignment horizontal="right" shrinkToFit="0" vertical="center" wrapText="1"/>
    </xf>
    <xf borderId="1" fillId="15" fontId="2" numFmtId="0" xfId="0" applyAlignment="1" applyBorder="1" applyFont="1">
      <alignment shrinkToFit="0" vertical="center" wrapText="0"/>
    </xf>
    <xf borderId="1" fillId="15" fontId="2" numFmtId="0" xfId="0" applyAlignment="1" applyBorder="1" applyFont="1">
      <alignment shrinkToFit="0" vertical="center" wrapText="1"/>
    </xf>
    <xf borderId="1" fillId="15" fontId="3" numFmtId="164" xfId="0" applyAlignment="1" applyBorder="1" applyFont="1" applyNumberFormat="1">
      <alignment horizontal="right" shrinkToFit="0" vertical="center" wrapText="1"/>
    </xf>
    <xf borderId="1" fillId="15" fontId="3" numFmtId="10" xfId="0" applyAlignment="1" applyBorder="1" applyFont="1" applyNumberFormat="1">
      <alignment horizontal="right" shrinkToFit="0" vertical="center" wrapText="1"/>
    </xf>
    <xf borderId="0" fillId="0" fontId="3" numFmtId="10" xfId="0" applyAlignment="1" applyFont="1" applyNumberFormat="1">
      <alignment horizontal="right" shrinkToFit="0" vertical="center" wrapText="1"/>
    </xf>
    <xf borderId="0" fillId="2" fontId="2" numFmtId="0" xfId="0" applyAlignment="1" applyFont="1">
      <alignment shrinkToFit="0" vertical="center" wrapText="0"/>
    </xf>
    <xf borderId="0" fillId="2" fontId="2" numFmtId="0" xfId="0" applyAlignment="1" applyFont="1">
      <alignment shrinkToFit="0" vertical="center" wrapText="1"/>
    </xf>
    <xf borderId="1" fillId="0" fontId="3" numFmtId="0" xfId="0" applyAlignment="1" applyBorder="1" applyFont="1">
      <alignment horizontal="right" shrinkToFit="0" vertical="center" wrapText="1"/>
    </xf>
    <xf borderId="0" fillId="16" fontId="2" numFmtId="0" xfId="0" applyAlignment="1" applyFill="1" applyFont="1">
      <alignment shrinkToFit="0" vertical="center" wrapText="0"/>
    </xf>
    <xf borderId="0" fillId="16" fontId="3" numFmtId="0" xfId="0" applyAlignment="1" applyFont="1">
      <alignment shrinkToFit="0" vertical="center" wrapText="0"/>
    </xf>
    <xf borderId="0" fillId="16" fontId="2" numFmtId="0" xfId="0" applyAlignment="1" applyFont="1">
      <alignment shrinkToFit="0" vertical="center" wrapText="1"/>
    </xf>
    <xf borderId="0" fillId="16" fontId="3" numFmtId="0" xfId="0" applyAlignment="1" applyFont="1">
      <alignment horizontal="right" vertical="center"/>
    </xf>
    <xf borderId="0" fillId="16" fontId="3" numFmtId="0" xfId="0" applyAlignment="1" applyFont="1">
      <alignment horizontal="right" shrinkToFit="0" vertical="center" wrapText="1"/>
    </xf>
    <xf borderId="0" fillId="16" fontId="2" numFmtId="0" xfId="0" applyAlignment="1" applyFont="1">
      <alignment horizontal="right" shrinkToFit="0" vertical="center" wrapText="1"/>
    </xf>
    <xf borderId="0" fillId="17" fontId="3" numFmtId="0" xfId="0" applyAlignment="1" applyFill="1" applyFont="1">
      <alignment vertical="center"/>
    </xf>
    <xf borderId="0" fillId="17" fontId="3" numFmtId="0" xfId="0" applyAlignment="1" applyFont="1">
      <alignment shrinkToFit="0" vertical="center" wrapText="0"/>
    </xf>
    <xf borderId="0" fillId="17" fontId="3" numFmtId="0" xfId="0" applyFont="1"/>
    <xf borderId="0" fillId="17" fontId="3" numFmtId="164" xfId="0" applyAlignment="1" applyFont="1" applyNumberFormat="1">
      <alignment horizontal="right" shrinkToFit="0" vertical="center" wrapText="1"/>
    </xf>
    <xf borderId="0" fillId="17" fontId="3" numFmtId="0" xfId="0" applyAlignment="1" applyFont="1">
      <alignment horizontal="right" shrinkToFit="0" vertical="center" wrapText="1"/>
    </xf>
    <xf borderId="0" fillId="17" fontId="3" numFmtId="0" xfId="0" applyAlignment="1" applyFont="1">
      <alignment horizontal="right" vertical="center"/>
    </xf>
    <xf borderId="0" fillId="17" fontId="3" numFmtId="165" xfId="0" applyAlignment="1" applyFont="1" applyNumberFormat="1">
      <alignment horizontal="right" shrinkToFit="0" vertical="center" wrapText="1"/>
    </xf>
    <xf borderId="1" fillId="7" fontId="3" numFmtId="0" xfId="0" applyAlignment="1" applyBorder="1" applyFont="1">
      <alignment horizontal="right" shrinkToFit="0" vertical="center" wrapText="1"/>
    </xf>
    <xf borderId="0" fillId="18" fontId="2" numFmtId="0" xfId="0" applyAlignment="1" applyFill="1" applyFont="1">
      <alignment shrinkToFit="0" vertical="center" wrapText="0"/>
    </xf>
    <xf borderId="0" fillId="18" fontId="3" numFmtId="0" xfId="0" applyAlignment="1" applyFont="1">
      <alignment shrinkToFit="0" vertical="center" wrapText="0"/>
    </xf>
    <xf borderId="0" fillId="18" fontId="2" numFmtId="0" xfId="0" applyAlignment="1" applyFont="1">
      <alignment shrinkToFit="0" vertical="center" wrapText="1"/>
    </xf>
    <xf borderId="0" fillId="18" fontId="2" numFmtId="0" xfId="0" applyAlignment="1" applyFont="1">
      <alignment horizontal="right" shrinkToFit="0" vertical="center" wrapText="1"/>
    </xf>
    <xf borderId="0" fillId="19" fontId="3" numFmtId="0" xfId="0" applyAlignment="1" applyFill="1" applyFont="1">
      <alignment shrinkToFit="0" vertical="center" wrapText="0"/>
    </xf>
    <xf borderId="0" fillId="19" fontId="3" numFmtId="0" xfId="0" applyFont="1"/>
    <xf borderId="0" fillId="19" fontId="3" numFmtId="0" xfId="0" applyAlignment="1" applyFont="1">
      <alignment horizontal="right" vertical="center"/>
    </xf>
    <xf borderId="0" fillId="19" fontId="2" numFmtId="0" xfId="0" applyAlignment="1" applyFont="1">
      <alignment shrinkToFit="0" vertical="center" wrapText="0"/>
    </xf>
    <xf borderId="0" fillId="19" fontId="2" numFmtId="0" xfId="0" applyAlignment="1" applyFont="1">
      <alignment horizontal="right" shrinkToFit="0" vertical="center" wrapText="1"/>
    </xf>
    <xf borderId="0" fillId="19" fontId="3" numFmtId="0" xfId="0" applyAlignment="1" applyFont="1">
      <alignment horizontal="right" shrinkToFit="0" vertical="center" wrapText="1"/>
    </xf>
    <xf borderId="1" fillId="6" fontId="2" numFmtId="164" xfId="0" applyAlignment="1" applyBorder="1" applyFont="1" applyNumberFormat="1">
      <alignment horizontal="right" shrinkToFit="0" vertical="center" wrapText="1"/>
    </xf>
    <xf borderId="1" fillId="6" fontId="3" numFmtId="0" xfId="0" applyAlignment="1" applyBorder="1" applyFont="1">
      <alignment horizontal="right" shrinkToFit="0" vertical="center" wrapText="1"/>
    </xf>
    <xf borderId="1" fillId="19" fontId="3" numFmtId="0" xfId="0" applyAlignment="1" applyBorder="1" applyFont="1">
      <alignment shrinkToFit="0" vertical="center" wrapText="0"/>
    </xf>
    <xf borderId="1" fillId="19" fontId="3" numFmtId="0" xfId="0" applyBorder="1" applyFont="1"/>
    <xf borderId="1" fillId="19" fontId="3" numFmtId="0" xfId="0" applyAlignment="1" applyBorder="1" applyFont="1">
      <alignment shrinkToFit="0" vertical="center" wrapText="1"/>
    </xf>
    <xf borderId="1" fillId="19" fontId="2" numFmtId="0" xfId="0" applyAlignment="1" applyBorder="1" applyFont="1">
      <alignment horizontal="center" shrinkToFit="0" vertical="center" wrapText="1"/>
    </xf>
    <xf borderId="1" fillId="19" fontId="2" numFmtId="0" xfId="0" applyAlignment="1" applyBorder="1" applyFont="1">
      <alignment horizontal="right" shrinkToFit="0" vertical="center" wrapText="1"/>
    </xf>
    <xf borderId="0" fillId="7" fontId="3" numFmtId="164" xfId="0" applyAlignment="1" applyFont="1" applyNumberFormat="1">
      <alignment horizontal="right" shrinkToFit="0" vertical="center" wrapText="1"/>
    </xf>
    <xf borderId="1" fillId="19" fontId="2" numFmtId="0" xfId="0" applyAlignment="1" applyBorder="1" applyFont="1">
      <alignment shrinkToFit="0" vertical="center" wrapText="0"/>
    </xf>
    <xf borderId="1" fillId="19" fontId="3" numFmtId="0" xfId="0" applyAlignment="1" applyBorder="1" applyFont="1">
      <alignment horizontal="right" shrinkToFit="0" vertical="center" wrapText="1"/>
    </xf>
    <xf borderId="1" fillId="6" fontId="3" numFmtId="164" xfId="0" applyAlignment="1" applyBorder="1" applyFont="1" applyNumberFormat="1">
      <alignment horizontal="right" shrinkToFit="0" vertical="center" wrapText="1"/>
    </xf>
    <xf borderId="1" fillId="19" fontId="3" numFmtId="165" xfId="0" applyAlignment="1" applyBorder="1" applyFont="1" applyNumberFormat="1">
      <alignment horizontal="right" shrinkToFit="0" vertical="center" wrapText="1"/>
    </xf>
    <xf borderId="3" fillId="6" fontId="3" numFmtId="165" xfId="0" applyAlignment="1" applyBorder="1" applyFont="1" applyNumberFormat="1">
      <alignment horizontal="right" shrinkToFit="0" vertical="center" wrapText="1"/>
    </xf>
    <xf borderId="4" fillId="6" fontId="3" numFmtId="165" xfId="0" applyAlignment="1" applyBorder="1" applyFont="1" applyNumberFormat="1">
      <alignment horizontal="right" shrinkToFit="0" vertical="center" wrapText="1"/>
    </xf>
    <xf borderId="1" fillId="16" fontId="3" numFmtId="0" xfId="0" applyAlignment="1" applyBorder="1" applyFont="1">
      <alignment shrinkToFit="0" vertical="center" wrapText="0"/>
    </xf>
    <xf borderId="1" fillId="16" fontId="3" numFmtId="0" xfId="0" applyBorder="1" applyFont="1"/>
    <xf borderId="1" fillId="16" fontId="3" numFmtId="0" xfId="0" applyAlignment="1" applyBorder="1" applyFont="1">
      <alignment horizontal="right" shrinkToFit="0" vertical="center" wrapText="1"/>
    </xf>
    <xf borderId="1" fillId="16" fontId="2" numFmtId="0" xfId="0" applyAlignment="1" applyBorder="1" applyFont="1">
      <alignment shrinkToFit="0" vertical="center" wrapText="0"/>
    </xf>
    <xf borderId="1" fillId="16" fontId="2" numFmtId="0" xfId="0" applyAlignment="1" applyBorder="1" applyFont="1">
      <alignment shrinkToFit="0" vertical="center" wrapText="1"/>
    </xf>
    <xf borderId="1" fillId="16" fontId="3" numFmtId="164" xfId="0" applyAlignment="1" applyBorder="1" applyFont="1" applyNumberFormat="1">
      <alignment horizontal="right" shrinkToFit="0" vertical="center" wrapText="1"/>
    </xf>
    <xf borderId="1" fillId="16" fontId="3" numFmtId="10" xfId="0" applyAlignment="1" applyBorder="1" applyFont="1" applyNumberFormat="1">
      <alignment horizontal="right" shrinkToFit="0" vertical="center" wrapText="1"/>
    </xf>
    <xf borderId="0" fillId="6" fontId="3" numFmtId="10" xfId="0" applyAlignment="1" applyFont="1" applyNumberFormat="1">
      <alignment horizontal="right" shrinkToFit="0" vertical="center" wrapText="1"/>
    </xf>
    <xf borderId="0" fillId="5" fontId="2" numFmtId="10" xfId="0" applyAlignment="1" applyFont="1" applyNumberFormat="1">
      <alignment horizontal="right" shrinkToFit="0" vertical="center" wrapText="1"/>
    </xf>
    <xf borderId="1" fillId="7" fontId="2" numFmtId="0" xfId="0" applyAlignment="1" applyBorder="1" applyFont="1">
      <alignment shrinkToFit="0" vertical="center" wrapText="0"/>
    </xf>
    <xf borderId="1" fillId="7" fontId="2" numFmtId="0" xfId="0" applyAlignment="1" applyBorder="1" applyFont="1">
      <alignment shrinkToFit="0" vertical="center" wrapText="1"/>
    </xf>
    <xf borderId="1" fillId="7" fontId="2" numFmtId="164" xfId="0" applyAlignment="1" applyBorder="1" applyFont="1" applyNumberFormat="1">
      <alignment horizontal="right" shrinkToFit="0" vertical="center" wrapText="1"/>
    </xf>
    <xf borderId="1" fillId="16" fontId="3" numFmtId="0" xfId="0" applyAlignment="1" applyBorder="1" applyFont="1">
      <alignment horizontal="right" vertical="center"/>
    </xf>
    <xf borderId="1" fillId="16" fontId="2" numFmtId="0" xfId="0" applyAlignment="1" applyBorder="1" applyFont="1">
      <alignment horizontal="right" shrinkToFit="0" vertical="center" wrapText="1"/>
    </xf>
    <xf borderId="1" fillId="6" fontId="2" numFmtId="0" xfId="0" applyAlignment="1" applyBorder="1" applyFont="1">
      <alignment shrinkToFit="0" vertical="center" wrapText="1"/>
    </xf>
    <xf borderId="0" fillId="17" fontId="3" numFmtId="0" xfId="0" applyAlignment="1" applyFont="1">
      <alignment shrinkToFit="0" vertical="center" wrapText="1"/>
    </xf>
    <xf borderId="0" fillId="17" fontId="2" numFmtId="0" xfId="0" applyAlignment="1" applyFont="1">
      <alignment shrinkToFit="0" vertical="center" wrapText="1"/>
    </xf>
    <xf borderId="0" fillId="17" fontId="2" numFmtId="0" xfId="0" applyAlignment="1" applyFont="1">
      <alignment horizontal="right" shrinkToFit="0" vertical="center" wrapText="1"/>
    </xf>
    <xf borderId="1" fillId="16" fontId="3" numFmtId="0" xfId="0" applyAlignment="1" applyBorder="1" applyFont="1">
      <alignment shrinkToFit="0" vertical="center" wrapText="1"/>
    </xf>
    <xf borderId="1" fillId="16" fontId="2" numFmtId="0" xfId="0" applyAlignment="1" applyBorder="1" applyFont="1">
      <alignment horizontal="center" shrinkToFit="0" vertical="center" wrapText="1"/>
    </xf>
    <xf borderId="0" fillId="0" fontId="11" numFmtId="0" xfId="0" applyAlignment="1" applyFont="1">
      <alignment shrinkToFit="0" vertical="center" wrapText="0"/>
    </xf>
    <xf borderId="0" fillId="14" fontId="2" numFmtId="0" xfId="0" applyAlignment="1" applyFont="1">
      <alignment shrinkToFit="0" vertical="center" wrapText="1"/>
    </xf>
    <xf borderId="0" fillId="5" fontId="3" numFmtId="0" xfId="0" applyAlignment="1" applyFont="1">
      <alignment shrinkToFit="0" vertical="top" wrapText="1"/>
    </xf>
    <xf borderId="0" fillId="5" fontId="3" numFmtId="0" xfId="0" applyAlignment="1" applyFont="1">
      <alignment shrinkToFit="0" wrapText="1"/>
    </xf>
    <xf borderId="0" fillId="5" fontId="3" numFmtId="164" xfId="0" applyAlignment="1" applyFont="1" applyNumberFormat="1">
      <alignment shrinkToFit="0" vertical="top" wrapText="1"/>
    </xf>
    <xf borderId="0" fillId="5" fontId="3" numFmtId="164" xfId="0" applyAlignment="1" applyFont="1" applyNumberFormat="1">
      <alignment shrinkToFit="0" wrapText="1"/>
    </xf>
    <xf borderId="0" fillId="0" fontId="3" numFmtId="164" xfId="0" applyAlignment="1" applyFont="1" applyNumberFormat="1">
      <alignment shrinkToFit="0" vertical="top" wrapText="1"/>
    </xf>
    <xf borderId="0" fillId="0" fontId="3" numFmtId="164" xfId="0" applyAlignment="1" applyFont="1" applyNumberFormat="1">
      <alignment shrinkToFit="0" wrapText="1"/>
    </xf>
    <xf borderId="0" fillId="20" fontId="3" numFmtId="10" xfId="0" applyAlignment="1" applyFill="1" applyFont="1" applyNumberFormat="1">
      <alignment shrinkToFit="0" vertical="top" wrapText="1"/>
    </xf>
    <xf borderId="0" fillId="20" fontId="3" numFmtId="10" xfId="0" applyAlignment="1" applyFont="1" applyNumberFormat="1">
      <alignment shrinkToFit="0" wrapText="1"/>
    </xf>
    <xf borderId="0" fillId="0" fontId="3" numFmtId="10" xfId="0" applyAlignment="1" applyFont="1" applyNumberFormat="1">
      <alignment shrinkToFit="0" vertical="top" wrapText="1"/>
    </xf>
    <xf borderId="0" fillId="6" fontId="3" numFmtId="164" xfId="0" applyAlignment="1" applyFont="1" applyNumberFormat="1">
      <alignment shrinkToFit="0" wrapText="1"/>
    </xf>
    <xf borderId="0" fillId="6" fontId="3" numFmtId="10" xfId="0" applyAlignment="1" applyFont="1" applyNumberFormat="1">
      <alignment shrinkToFit="0" vertical="top" wrapText="1"/>
    </xf>
    <xf borderId="0" fillId="5" fontId="3" numFmtId="10" xfId="0" applyAlignment="1" applyFont="1" applyNumberFormat="1">
      <alignment shrinkToFit="0" vertical="top" wrapText="1"/>
    </xf>
    <xf borderId="0" fillId="5" fontId="3" numFmtId="10" xfId="0" applyAlignment="1" applyFont="1" applyNumberFormat="1">
      <alignment shrinkToFit="0" wrapText="1"/>
    </xf>
    <xf borderId="0" fillId="0" fontId="3" numFmtId="10" xfId="0" applyAlignment="1" applyFont="1" applyNumberFormat="1">
      <alignment shrinkToFit="0" wrapText="1"/>
    </xf>
    <xf borderId="0" fillId="6" fontId="2" numFmtId="0" xfId="0" applyAlignment="1" applyFont="1">
      <alignment shrinkToFit="0" vertical="center" wrapText="1"/>
    </xf>
    <xf borderId="0" fillId="6" fontId="3" numFmtId="0" xfId="0" applyAlignment="1" applyFont="1">
      <alignment shrinkToFit="0" vertical="top" wrapText="1"/>
    </xf>
    <xf borderId="0" fillId="6" fontId="3" numFmtId="0" xfId="0" applyAlignment="1" applyFont="1">
      <alignment shrinkToFit="0" wrapText="1"/>
    </xf>
    <xf borderId="1" fillId="7" fontId="2" numFmtId="164" xfId="0" applyAlignment="1" applyBorder="1" applyFont="1" applyNumberFormat="1">
      <alignment shrinkToFit="0" vertical="top" wrapText="1"/>
    </xf>
    <xf borderId="1" fillId="6" fontId="2" numFmtId="164" xfId="0" applyAlignment="1" applyBorder="1" applyFont="1" applyNumberFormat="1">
      <alignment shrinkToFit="0" wrapText="1"/>
    </xf>
    <xf borderId="0" fillId="7" fontId="2" numFmtId="0" xfId="0" applyAlignment="1" applyFont="1">
      <alignment shrinkToFit="0" vertical="center" wrapText="0"/>
    </xf>
    <xf borderId="0" fillId="7" fontId="2" numFmtId="0" xfId="0" applyAlignment="1" applyFont="1">
      <alignment shrinkToFit="0" vertical="center" wrapText="1"/>
    </xf>
    <xf borderId="0" fillId="7" fontId="2" numFmtId="0" xfId="0" applyAlignment="1" applyFont="1">
      <alignment shrinkToFit="0" vertical="top" wrapText="1"/>
    </xf>
    <xf borderId="0" fillId="7" fontId="3" numFmtId="0" xfId="0" applyFont="1"/>
    <xf borderId="0" fillId="7" fontId="3" numFmtId="0" xfId="0" applyAlignment="1" applyFont="1">
      <alignment shrinkToFit="0" wrapText="1"/>
    </xf>
    <xf borderId="0" fillId="0" fontId="2" numFmtId="0" xfId="0" applyAlignment="1" applyFont="1">
      <alignment vertical="center"/>
    </xf>
    <xf borderId="0" fillId="6" fontId="2" numFmtId="164" xfId="0" applyAlignment="1" applyFont="1" applyNumberFormat="1">
      <alignment shrinkToFit="0" vertical="top" wrapText="1"/>
    </xf>
    <xf borderId="0" fillId="7" fontId="3" numFmtId="164" xfId="0" applyAlignment="1" applyFont="1" applyNumberFormat="1">
      <alignment shrinkToFit="0" vertical="top" wrapText="1"/>
    </xf>
    <xf borderId="0" fillId="7" fontId="3" numFmtId="164" xfId="0" applyAlignment="1" applyFont="1" applyNumberFormat="1">
      <alignment shrinkToFit="0" wrapText="1"/>
    </xf>
    <xf borderId="0" fillId="7" fontId="3" numFmtId="0" xfId="0" applyAlignment="1" applyFont="1">
      <alignment shrinkToFit="0" vertical="top" wrapText="1"/>
    </xf>
    <xf borderId="1" fillId="7" fontId="2" numFmtId="164" xfId="0" applyAlignment="1" applyBorder="1" applyFont="1" applyNumberFormat="1">
      <alignment shrinkToFit="0" wrapText="1"/>
    </xf>
    <xf borderId="1" fillId="7" fontId="3" numFmtId="0" xfId="0" applyAlignment="1" applyBorder="1" applyFont="1">
      <alignment shrinkToFit="0" vertical="top" wrapText="1"/>
    </xf>
    <xf borderId="1" fillId="7" fontId="3" numFmtId="0" xfId="0" applyAlignment="1" applyBorder="1" applyFont="1">
      <alignment shrinkToFit="0" wrapText="1"/>
    </xf>
    <xf borderId="0" fillId="14" fontId="2" numFmtId="0" xfId="0" applyAlignment="1" applyFont="1">
      <alignment shrinkToFit="0" vertical="top" wrapText="1"/>
    </xf>
    <xf borderId="0" fillId="14" fontId="2" numFmtId="0" xfId="0" applyAlignment="1" applyFont="1">
      <alignment shrinkToFit="0" wrapText="1"/>
    </xf>
    <xf borderId="0" fillId="0" fontId="3" numFmtId="0" xfId="0" applyAlignment="1" applyFont="1">
      <alignment vertical="top"/>
    </xf>
    <xf borderId="0" fillId="0" fontId="2" numFmtId="0" xfId="0" applyAlignment="1" applyFont="1">
      <alignment shrinkToFit="0" vertical="top" wrapText="1"/>
    </xf>
    <xf borderId="0" fillId="6" fontId="3" numFmtId="164" xfId="0" applyAlignment="1" applyFont="1" applyNumberFormat="1">
      <alignment shrinkToFit="0" vertical="top" wrapText="1"/>
    </xf>
    <xf borderId="0" fillId="7" fontId="3" numFmtId="0" xfId="0" applyAlignment="1" applyFont="1">
      <alignment shrinkToFit="0" vertical="center" wrapText="1"/>
    </xf>
    <xf borderId="0" fillId="0" fontId="12" numFmtId="0" xfId="0" applyAlignment="1" applyFont="1">
      <alignment horizontal="center" readingOrder="0" shrinkToFit="0" vertical="center" wrapText="1"/>
    </xf>
    <xf borderId="0" fillId="0" fontId="13" numFmtId="0" xfId="0" applyFont="1"/>
    <xf borderId="0" fillId="21" fontId="14" numFmtId="0" xfId="0" applyAlignment="1" applyFill="1" applyFont="1">
      <alignment horizontal="center"/>
    </xf>
    <xf borderId="0" fillId="5" fontId="15" numFmtId="0" xfId="0" applyAlignment="1" applyFont="1">
      <alignment horizontal="left" shrinkToFit="0" vertical="top" wrapText="1"/>
    </xf>
    <xf borderId="0" fillId="0" fontId="16" numFmtId="0" xfId="0" applyFont="1"/>
    <xf borderId="0" fillId="0" fontId="15" numFmtId="0" xfId="0" applyAlignment="1" applyFont="1">
      <alignment readingOrder="0" shrinkToFit="0" vertical="top" wrapText="1"/>
    </xf>
    <xf borderId="0" fillId="0" fontId="15" numFmtId="0" xfId="0" applyAlignment="1" applyFont="1">
      <alignment shrinkToFit="0" vertical="top" wrapText="1"/>
    </xf>
    <xf borderId="0" fillId="17" fontId="14" numFmtId="0" xfId="0" applyAlignment="1" applyFont="1">
      <alignment shrinkToFit="0" wrapText="1"/>
    </xf>
    <xf borderId="0" fillId="0" fontId="14" numFmtId="0" xfId="0" applyAlignment="1" applyFont="1">
      <alignment shrinkToFit="0" wrapText="1"/>
    </xf>
    <xf borderId="0" fillId="5" fontId="17" numFmtId="0" xfId="0" applyFont="1"/>
    <xf borderId="0" fillId="0" fontId="17" numFmtId="0" xfId="0" applyFont="1"/>
    <xf borderId="0" fillId="22" fontId="14" numFmtId="0" xfId="0" applyAlignment="1" applyFill="1" applyFont="1">
      <alignment shrinkToFit="0" wrapText="1"/>
    </xf>
    <xf borderId="0" fillId="0" fontId="14" numFmtId="0" xfId="0" applyFont="1"/>
    <xf borderId="0" fillId="0" fontId="18" numFmtId="0" xfId="0" applyAlignment="1" applyFont="1">
      <alignment shrinkToFit="0" wrapText="1"/>
    </xf>
    <xf borderId="0" fillId="23" fontId="19" numFmtId="0" xfId="0" applyAlignment="1" applyFill="1" applyFont="1">
      <alignment shrinkToFit="0" wrapText="1"/>
    </xf>
    <xf borderId="0" fillId="13" fontId="19" numFmtId="0" xfId="0" applyAlignment="1" applyFont="1">
      <alignment shrinkToFit="0" wrapText="1"/>
    </xf>
    <xf borderId="0" fillId="0" fontId="20" numFmtId="0" xfId="0" applyAlignment="1" applyFont="1">
      <alignment shrinkToFit="0" vertical="center" wrapText="1"/>
    </xf>
    <xf borderId="2" fillId="14" fontId="14" numFmtId="0" xfId="0" applyAlignment="1" applyBorder="1" applyFont="1">
      <alignment shrinkToFit="0" wrapText="1"/>
    </xf>
    <xf borderId="4" fillId="0" fontId="4" numFmtId="0" xfId="0" applyBorder="1" applyFont="1"/>
    <xf borderId="2" fillId="14" fontId="21" numFmtId="0" xfId="0" applyBorder="1" applyFont="1"/>
    <xf borderId="0" fillId="0" fontId="22" numFmtId="0" xfId="0" applyAlignment="1" applyFont="1">
      <alignment shrinkToFit="0" wrapText="1"/>
    </xf>
    <xf borderId="0" fillId="17" fontId="17" numFmtId="0" xfId="0" applyFont="1"/>
    <xf borderId="0" fillId="0" fontId="23" numFmtId="0" xfId="0" applyAlignment="1" applyFont="1">
      <alignment shrinkToFit="0" wrapText="1"/>
    </xf>
    <xf borderId="0" fillId="17" fontId="23" numFmtId="9" xfId="0" applyAlignment="1" applyFont="1" applyNumberFormat="1">
      <alignment shrinkToFit="0" wrapText="1"/>
    </xf>
    <xf borderId="0" fillId="17" fontId="23" numFmtId="0" xfId="0" applyAlignment="1" applyFont="1">
      <alignment shrinkToFit="0" wrapText="1"/>
    </xf>
    <xf borderId="0" fillId="8" fontId="17" numFmtId="0" xfId="0" applyAlignment="1" applyFont="1">
      <alignment shrinkToFit="0" wrapText="1"/>
    </xf>
    <xf borderId="0" fillId="0" fontId="24" numFmtId="0" xfId="0" applyAlignment="1" applyFont="1">
      <alignment shrinkToFit="0" wrapText="1"/>
    </xf>
    <xf borderId="0" fillId="0" fontId="25" numFmtId="0" xfId="0" applyFont="1"/>
    <xf borderId="0" fillId="17" fontId="26" numFmtId="164" xfId="0" applyAlignment="1" applyFont="1" applyNumberFormat="1">
      <alignment shrinkToFit="0" wrapText="1"/>
    </xf>
    <xf borderId="5" fillId="0" fontId="25" numFmtId="0" xfId="0" applyBorder="1" applyFont="1"/>
    <xf borderId="5" fillId="8" fontId="25" numFmtId="164" xfId="0" applyAlignment="1" applyBorder="1" applyFont="1" applyNumberFormat="1">
      <alignment shrinkToFit="0" wrapText="1"/>
    </xf>
    <xf borderId="0" fillId="8" fontId="27" numFmtId="0" xfId="0" applyFont="1"/>
    <xf borderId="0" fillId="8" fontId="27" numFmtId="164" xfId="0" applyAlignment="1" applyFont="1" applyNumberFormat="1">
      <alignment shrinkToFit="0" wrapText="1"/>
    </xf>
    <xf borderId="0" fillId="8" fontId="14" numFmtId="0" xfId="0" applyFont="1"/>
    <xf borderId="0" fillId="8" fontId="14" numFmtId="164" xfId="0" applyAlignment="1" applyFont="1" applyNumberFormat="1">
      <alignment shrinkToFit="0" wrapText="1"/>
    </xf>
    <xf borderId="0" fillId="8" fontId="27" numFmtId="9" xfId="0" applyAlignment="1" applyFont="1" applyNumberFormat="1">
      <alignment shrinkToFit="0" wrapText="1"/>
    </xf>
    <xf borderId="2" fillId="14" fontId="21" numFmtId="0" xfId="0" applyAlignment="1" applyBorder="1" applyFont="1">
      <alignment shrinkToFit="0" wrapText="1"/>
    </xf>
    <xf borderId="0" fillId="17" fontId="23" numFmtId="164" xfId="0" applyAlignment="1" applyFont="1" applyNumberFormat="1">
      <alignment shrinkToFit="0" wrapText="1"/>
    </xf>
    <xf borderId="5" fillId="0" fontId="23" numFmtId="0" xfId="0" applyAlignment="1" applyBorder="1" applyFont="1">
      <alignment shrinkToFit="0" wrapText="1"/>
    </xf>
    <xf borderId="5" fillId="17" fontId="17" numFmtId="164" xfId="0" applyAlignment="1" applyBorder="1" applyFont="1" applyNumberFormat="1">
      <alignment shrinkToFit="0" wrapText="1"/>
    </xf>
    <xf borderId="6" fillId="14" fontId="21" numFmtId="0" xfId="0" applyAlignment="1" applyBorder="1" applyFont="1">
      <alignment shrinkToFit="0" wrapText="1"/>
    </xf>
    <xf borderId="6" fillId="14" fontId="18" numFmtId="0" xfId="0" applyAlignment="1" applyBorder="1" applyFont="1">
      <alignment horizontal="right"/>
    </xf>
    <xf borderId="0" fillId="0" fontId="17" numFmtId="0" xfId="0" applyAlignment="1" applyFont="1">
      <alignment vertical="bottom"/>
    </xf>
    <xf borderId="0" fillId="0" fontId="23" numFmtId="0" xfId="0" applyFont="1"/>
    <xf borderId="0" fillId="17" fontId="23" numFmtId="164" xfId="0" applyFont="1" applyNumberFormat="1"/>
    <xf borderId="0" fillId="17" fontId="17" numFmtId="164" xfId="0" applyFont="1" applyNumberFormat="1"/>
    <xf borderId="5" fillId="0" fontId="17" numFmtId="0" xfId="0" applyBorder="1" applyFont="1"/>
    <xf borderId="5" fillId="17" fontId="17" numFmtId="164" xfId="0" applyBorder="1" applyFont="1" applyNumberFormat="1"/>
    <xf borderId="0" fillId="0" fontId="17" numFmtId="0" xfId="0" applyAlignment="1" applyFont="1">
      <alignment shrinkToFit="0" wrapText="1"/>
    </xf>
    <xf borderId="0" fillId="17" fontId="21" numFmtId="164" xfId="0" applyAlignment="1" applyFont="1" applyNumberFormat="1">
      <alignment shrinkToFit="0" wrapText="1"/>
    </xf>
    <xf borderId="0" fillId="17" fontId="21" numFmtId="9" xfId="0" applyAlignment="1" applyFont="1" applyNumberFormat="1">
      <alignment shrinkToFit="0" wrapText="1"/>
    </xf>
    <xf borderId="0" fillId="17" fontId="21" numFmtId="164" xfId="0" applyFont="1" applyNumberFormat="1"/>
    <xf borderId="0" fillId="24" fontId="21" numFmtId="164" xfId="0" applyAlignment="1" applyFill="1" applyFont="1" applyNumberFormat="1">
      <alignment shrinkToFit="0" wrapText="1"/>
    </xf>
    <xf borderId="0" fillId="24" fontId="14" numFmtId="164" xfId="0" applyFont="1" applyNumberFormat="1"/>
    <xf borderId="5" fillId="0" fontId="23" numFmtId="0" xfId="0" applyBorder="1" applyFont="1"/>
    <xf borderId="5" fillId="17" fontId="21" numFmtId="0" xfId="0" applyAlignment="1" applyBorder="1" applyFont="1">
      <alignment shrinkToFit="0" wrapText="1"/>
    </xf>
    <xf borderId="0" fillId="8" fontId="23" numFmtId="0" xfId="0" applyFont="1"/>
    <xf borderId="0" fillId="8" fontId="14" numFmtId="164" xfId="0" applyFont="1" applyNumberFormat="1"/>
    <xf borderId="0" fillId="0" fontId="28" numFmtId="0" xfId="0" applyFont="1"/>
    <xf borderId="0" fillId="5" fontId="29" numFmtId="0" xfId="0" applyFont="1"/>
    <xf borderId="0" fillId="5" fontId="14" numFmtId="164" xfId="0" applyFont="1" applyNumberFormat="1"/>
    <xf borderId="0" fillId="8" fontId="21" numFmtId="164" xfId="0" applyAlignment="1" applyFont="1" applyNumberFormat="1">
      <alignment shrinkToFit="0" wrapText="1"/>
    </xf>
    <xf borderId="0" fillId="5" fontId="30" numFmtId="164" xfId="0" applyFont="1" applyNumberFormat="1"/>
    <xf borderId="0" fillId="8" fontId="30" numFmtId="164" xfId="0" applyFont="1" applyNumberFormat="1"/>
    <xf borderId="0" fillId="8" fontId="21" numFmtId="164" xfId="0" applyAlignment="1" applyFont="1" applyNumberFormat="1">
      <alignment horizontal="right" shrinkToFit="0" wrapText="1"/>
    </xf>
    <xf borderId="0" fillId="8" fontId="21" numFmtId="10" xfId="0" applyAlignment="1" applyFont="1" applyNumberFormat="1">
      <alignment shrinkToFit="0" wrapText="1"/>
    </xf>
    <xf borderId="0" fillId="5" fontId="21" numFmtId="10" xfId="0" applyAlignment="1" applyFont="1" applyNumberFormat="1">
      <alignment shrinkToFit="0" wrapText="1"/>
    </xf>
    <xf borderId="0" fillId="0" fontId="21" numFmtId="164" xfId="0" applyAlignment="1" applyFont="1" applyNumberFormat="1">
      <alignment shrinkToFit="0" wrapText="1"/>
    </xf>
    <xf borderId="0" fillId="0" fontId="19" numFmtId="0" xfId="0" applyFont="1"/>
    <xf borderId="0" fillId="5" fontId="3" numFmtId="0" xfId="0" applyFont="1"/>
    <xf borderId="0" fillId="17" fontId="14" numFmtId="0" xfId="0" applyAlignment="1" applyFont="1">
      <alignment shrinkToFit="0" vertical="bottom" wrapText="1"/>
    </xf>
    <xf borderId="0" fillId="22" fontId="14" numFmtId="0" xfId="0" applyAlignment="1" applyFont="1">
      <alignment shrinkToFit="0" vertical="bottom" wrapText="1"/>
    </xf>
    <xf borderId="0" fillId="23" fontId="18" numFmtId="0" xfId="0" applyAlignment="1" applyFont="1">
      <alignment shrinkToFit="0" vertical="bottom" wrapText="1"/>
    </xf>
    <xf borderId="0" fillId="13" fontId="18" numFmtId="0" xfId="0" applyAlignment="1" applyFont="1">
      <alignment shrinkToFit="0" vertical="bottom" wrapText="1"/>
    </xf>
    <xf borderId="5" fillId="0" fontId="5" numFmtId="0" xfId="0" applyAlignment="1" applyBorder="1" applyFont="1">
      <alignment vertical="bottom"/>
    </xf>
    <xf borderId="7" fillId="0" fontId="20" numFmtId="0" xfId="0" applyAlignment="1" applyBorder="1" applyFont="1">
      <alignment shrinkToFit="0" wrapText="1"/>
    </xf>
    <xf borderId="5" fillId="14" fontId="14" numFmtId="0" xfId="0" applyAlignment="1" applyBorder="1" applyFont="1">
      <alignment shrinkToFit="0" vertical="bottom" wrapText="1"/>
    </xf>
    <xf borderId="8" fillId="0" fontId="4" numFmtId="0" xfId="0" applyBorder="1" applyFont="1"/>
    <xf borderId="7" fillId="0" fontId="4" numFmtId="0" xfId="0" applyBorder="1" applyFont="1"/>
    <xf borderId="5" fillId="14" fontId="14" numFmtId="0" xfId="0" applyAlignment="1" applyBorder="1" applyFont="1">
      <alignment vertical="bottom"/>
    </xf>
    <xf borderId="0" fillId="0" fontId="17" numFmtId="0" xfId="0" applyAlignment="1" applyFont="1">
      <alignment shrinkToFit="0" vertical="bottom" wrapText="1"/>
    </xf>
    <xf borderId="0" fillId="17" fontId="17" numFmtId="0" xfId="0" applyAlignment="1" applyFont="1">
      <alignment horizontal="right" vertical="bottom"/>
    </xf>
    <xf borderId="0" fillId="16" fontId="17" numFmtId="0" xfId="0" applyAlignment="1" applyFont="1">
      <alignment shrinkToFit="0" vertical="bottom" wrapText="1"/>
    </xf>
    <xf borderId="0" fillId="17" fontId="17" numFmtId="164" xfId="0" applyAlignment="1" applyFont="1" applyNumberFormat="1">
      <alignment horizontal="right" shrinkToFit="0" vertical="bottom" wrapText="1"/>
    </xf>
    <xf borderId="0" fillId="0" fontId="17" numFmtId="0" xfId="0" applyAlignment="1" applyFont="1">
      <alignment shrinkToFit="0" vertical="bottom" wrapText="0"/>
    </xf>
    <xf borderId="0" fillId="8" fontId="14" numFmtId="0" xfId="0" applyAlignment="1" applyFont="1">
      <alignment vertical="bottom"/>
    </xf>
    <xf borderId="0" fillId="8" fontId="14" numFmtId="164" xfId="0" applyAlignment="1" applyFont="1" applyNumberFormat="1">
      <alignment horizontal="right" shrinkToFit="0" vertical="bottom" wrapText="1"/>
    </xf>
    <xf borderId="7" fillId="0" fontId="5" numFmtId="0" xfId="0" applyAlignment="1" applyBorder="1" applyFont="1">
      <alignment vertical="bottom"/>
    </xf>
    <xf borderId="0" fillId="0" fontId="22" numFmtId="0" xfId="0" applyAlignment="1" applyFont="1">
      <alignment shrinkToFit="0" vertical="bottom" wrapText="1"/>
    </xf>
    <xf borderId="0" fillId="0" fontId="5" numFmtId="0" xfId="0" applyAlignment="1" applyFont="1">
      <alignment shrinkToFit="0" vertical="bottom" wrapText="0"/>
    </xf>
    <xf borderId="0" fillId="0" fontId="18" numFmtId="0" xfId="0" applyAlignment="1" applyFont="1">
      <alignment shrinkToFit="0" vertical="bottom" wrapText="1"/>
    </xf>
    <xf borderId="5" fillId="0" fontId="17" numFmtId="0" xfId="0" applyAlignment="1" applyBorder="1" applyFont="1">
      <alignment shrinkToFit="0" vertical="bottom" wrapText="1"/>
    </xf>
    <xf borderId="5" fillId="17" fontId="17" numFmtId="164" xfId="0" applyAlignment="1" applyBorder="1" applyFont="1" applyNumberFormat="1">
      <alignment horizontal="right" shrinkToFit="0" vertical="bottom" wrapText="1"/>
    </xf>
    <xf borderId="8" fillId="14" fontId="14" numFmtId="0" xfId="0" applyAlignment="1" applyBorder="1" applyFont="1">
      <alignment shrinkToFit="0" vertical="bottom" wrapText="1"/>
    </xf>
    <xf borderId="8" fillId="14" fontId="5" numFmtId="0" xfId="0" applyAlignment="1" applyBorder="1" applyFont="1">
      <alignment vertical="bottom"/>
    </xf>
    <xf borderId="0" fillId="0" fontId="25" numFmtId="0" xfId="0" applyAlignment="1" applyFont="1">
      <alignment vertical="bottom"/>
    </xf>
    <xf borderId="0" fillId="17" fontId="31" numFmtId="164" xfId="0" applyAlignment="1" applyFont="1" applyNumberFormat="1">
      <alignment vertical="bottom"/>
    </xf>
    <xf borderId="0" fillId="16" fontId="25" numFmtId="0" xfId="0" applyAlignment="1" applyFont="1">
      <alignment vertical="bottom"/>
    </xf>
    <xf borderId="0" fillId="17" fontId="17" numFmtId="164" xfId="0" applyAlignment="1" applyFont="1" applyNumberFormat="1">
      <alignment horizontal="right" vertical="bottom"/>
    </xf>
    <xf borderId="0" fillId="17" fontId="5" numFmtId="164" xfId="0" applyAlignment="1" applyFont="1" applyNumberFormat="1">
      <alignment vertical="bottom"/>
    </xf>
    <xf borderId="5" fillId="0" fontId="17" numFmtId="0" xfId="0" applyAlignment="1" applyBorder="1" applyFont="1">
      <alignment vertical="bottom"/>
    </xf>
    <xf borderId="5" fillId="17" fontId="5" numFmtId="164" xfId="0" applyAlignment="1" applyBorder="1" applyFont="1" applyNumberFormat="1">
      <alignment vertical="bottom"/>
    </xf>
    <xf borderId="5" fillId="13" fontId="14" numFmtId="0" xfId="0" applyAlignment="1" applyBorder="1" applyFont="1">
      <alignment horizontal="center" vertical="bottom"/>
    </xf>
    <xf borderId="7" fillId="8" fontId="14" numFmtId="164" xfId="0" applyAlignment="1" applyBorder="1" applyFont="1" applyNumberFormat="1">
      <alignment horizontal="right" shrinkToFit="0" vertical="bottom" wrapText="1"/>
    </xf>
    <xf borderId="8" fillId="14" fontId="14" numFmtId="0" xfId="0" applyAlignment="1" applyBorder="1" applyFont="1">
      <alignment vertical="bottom"/>
    </xf>
    <xf borderId="0" fillId="17" fontId="14" numFmtId="9" xfId="0" applyAlignment="1" applyFont="1" applyNumberFormat="1">
      <alignment horizontal="right" shrinkToFit="0" vertical="bottom" wrapText="1"/>
    </xf>
    <xf borderId="0" fillId="24" fontId="17" numFmtId="9" xfId="0" applyAlignment="1" applyFont="1" applyNumberFormat="1">
      <alignment horizontal="right" vertical="bottom"/>
    </xf>
    <xf borderId="0" fillId="24" fontId="14" numFmtId="164" xfId="0" applyAlignment="1" applyFont="1" applyNumberFormat="1">
      <alignment horizontal="right" shrinkToFit="0" vertical="bottom" wrapText="1"/>
    </xf>
    <xf borderId="0" fillId="24" fontId="14" numFmtId="164" xfId="0" applyAlignment="1" applyFont="1" applyNumberFormat="1">
      <alignment horizontal="right" vertical="bottom"/>
    </xf>
    <xf borderId="5" fillId="17" fontId="14" numFmtId="0" xfId="0" applyAlignment="1" applyBorder="1" applyFont="1">
      <alignment horizontal="right" shrinkToFit="0" vertical="bottom" wrapText="1"/>
    </xf>
    <xf borderId="0" fillId="8" fontId="17" numFmtId="0" xfId="0" applyAlignment="1" applyFont="1">
      <alignment vertical="bottom"/>
    </xf>
    <xf borderId="0" fillId="8" fontId="14" numFmtId="164" xfId="0" applyAlignment="1" applyFont="1" applyNumberFormat="1">
      <alignment horizontal="right" vertical="bottom"/>
    </xf>
    <xf borderId="0" fillId="0" fontId="32" numFmtId="0" xfId="0" applyAlignment="1" applyFont="1">
      <alignment vertical="bottom"/>
    </xf>
    <xf borderId="0" fillId="0" fontId="14" numFmtId="0" xfId="0" applyAlignment="1" applyFont="1">
      <alignment vertical="bottom"/>
    </xf>
    <xf borderId="0" fillId="17" fontId="14" numFmtId="164" xfId="0" applyAlignment="1" applyFont="1" applyNumberFormat="1">
      <alignment horizontal="right" shrinkToFit="0" vertical="bottom" wrapText="1"/>
    </xf>
    <xf borderId="0" fillId="8" fontId="33" numFmtId="164" xfId="0" applyAlignment="1" applyFont="1" applyNumberFormat="1">
      <alignment horizontal="right" vertical="bottom"/>
    </xf>
    <xf borderId="0" fillId="8" fontId="14" numFmtId="10" xfId="0" applyAlignment="1" applyFont="1" applyNumberFormat="1">
      <alignment horizontal="right" shrinkToFit="0" vertical="bottom" wrapText="1"/>
    </xf>
    <xf borderId="0" fillId="0" fontId="18" numFmtId="0" xfId="0" applyAlignment="1" applyFont="1">
      <alignment vertical="bottom"/>
    </xf>
    <xf borderId="5" fillId="17" fontId="23" numFmtId="164" xfId="0" applyAlignment="1" applyBorder="1" applyFont="1" applyNumberFormat="1">
      <alignment shrinkToFit="0" wrapText="1"/>
    </xf>
    <xf borderId="0" fillId="0" fontId="26" numFmtId="0" xfId="0" applyFont="1"/>
    <xf borderId="0" fillId="0" fontId="34" numFmtId="9" xfId="0" applyFont="1" applyNumberFormat="1"/>
    <xf borderId="2" fillId="13" fontId="14" numFmtId="0" xfId="0" applyAlignment="1" applyBorder="1" applyFont="1">
      <alignment horizontal="center"/>
    </xf>
    <xf borderId="3" fillId="0" fontId="4" numFmtId="0" xfId="0" applyBorder="1" applyFont="1"/>
    <xf borderId="6" fillId="14" fontId="14" numFmtId="0" xfId="0" applyAlignment="1" applyBorder="1" applyFont="1">
      <alignment horizontal="center"/>
    </xf>
    <xf borderId="0" fillId="24" fontId="17" numFmtId="9" xfId="0" applyFont="1" applyNumberFormat="1"/>
    <xf borderId="0" fillId="8" fontId="17" numFmtId="9" xfId="0" applyFont="1" applyNumberFormat="1"/>
    <xf borderId="0" fillId="16" fontId="17" numFmtId="0" xfId="0" applyFont="1"/>
    <xf borderId="0" fillId="8" fontId="21" numFmtId="164" xfId="0" applyFont="1" applyNumberFormat="1"/>
    <xf borderId="0" fillId="17" fontId="35" numFmtId="0" xfId="0" applyAlignment="1" applyFont="1">
      <alignment shrinkToFit="0" wrapText="1"/>
    </xf>
    <xf borderId="0" fillId="0" fontId="35" numFmtId="0" xfId="0" applyAlignment="1" applyFont="1">
      <alignment shrinkToFit="0" wrapText="1"/>
    </xf>
    <xf borderId="0" fillId="0" fontId="5" numFmtId="164" xfId="0" applyFont="1" applyNumberFormat="1"/>
    <xf borderId="0" fillId="22" fontId="35" numFmtId="0" xfId="0" applyAlignment="1" applyFont="1">
      <alignment shrinkToFit="0" wrapText="1"/>
    </xf>
    <xf borderId="2" fillId="23" fontId="19" numFmtId="0" xfId="0" applyAlignment="1" applyBorder="1" applyFont="1">
      <alignment shrinkToFit="0" wrapText="1"/>
    </xf>
    <xf borderId="2" fillId="13" fontId="19" numFmtId="0" xfId="0" applyAlignment="1" applyBorder="1" applyFont="1">
      <alignment shrinkToFit="0" wrapText="1"/>
    </xf>
    <xf borderId="2" fillId="2" fontId="21" numFmtId="0" xfId="0" applyAlignment="1" applyBorder="1" applyFont="1">
      <alignment horizontal="center" shrinkToFit="0" vertical="bottom" wrapText="1"/>
    </xf>
    <xf borderId="2" fillId="24" fontId="21" numFmtId="0" xfId="0" applyAlignment="1" applyBorder="1" applyFont="1">
      <alignment horizontal="center" vertical="bottom"/>
    </xf>
    <xf borderId="0" fillId="0" fontId="18" numFmtId="0" xfId="0" applyFont="1"/>
    <xf borderId="0" fillId="14" fontId="36" numFmtId="0" xfId="0" applyAlignment="1" applyFont="1">
      <alignment shrinkToFit="0" wrapText="1"/>
    </xf>
    <xf borderId="0" fillId="14" fontId="35" numFmtId="0" xfId="0" applyAlignment="1" applyFont="1">
      <alignment shrinkToFit="0" wrapText="1"/>
    </xf>
    <xf borderId="0" fillId="14" fontId="35" numFmtId="164" xfId="0" applyAlignment="1" applyFont="1" applyNumberFormat="1">
      <alignment shrinkToFit="0" wrapText="1"/>
    </xf>
    <xf borderId="0" fillId="16" fontId="5" numFmtId="0" xfId="0" applyFont="1"/>
    <xf borderId="0" fillId="17" fontId="37" numFmtId="0" xfId="0" applyFont="1"/>
    <xf borderId="0" fillId="17" fontId="38" numFmtId="0" xfId="0" applyAlignment="1" applyFont="1">
      <alignment horizontal="center"/>
    </xf>
    <xf borderId="0" fillId="17" fontId="38" numFmtId="164" xfId="0" applyAlignment="1" applyFont="1" applyNumberFormat="1">
      <alignment horizontal="center"/>
    </xf>
    <xf borderId="6" fillId="24" fontId="5" numFmtId="164" xfId="0" applyBorder="1" applyFont="1" applyNumberFormat="1"/>
    <xf borderId="6" fillId="8" fontId="5" numFmtId="164" xfId="0" applyBorder="1" applyFont="1" applyNumberFormat="1"/>
    <xf borderId="6" fillId="17" fontId="37" numFmtId="0" xfId="0" applyBorder="1" applyFont="1"/>
    <xf borderId="6" fillId="17" fontId="38" numFmtId="0" xfId="0" applyAlignment="1" applyBorder="1" applyFont="1">
      <alignment horizontal="center"/>
    </xf>
    <xf borderId="6" fillId="17" fontId="38" numFmtId="164" xfId="0" applyAlignment="1" applyBorder="1" applyFont="1" applyNumberFormat="1">
      <alignment horizontal="center"/>
    </xf>
    <xf borderId="6" fillId="17" fontId="5" numFmtId="0" xfId="0" applyAlignment="1" applyBorder="1" applyFont="1">
      <alignment horizontal="center"/>
    </xf>
    <xf borderId="6" fillId="24" fontId="38" numFmtId="164" xfId="0" applyBorder="1" applyFont="1" applyNumberFormat="1"/>
    <xf borderId="6" fillId="17" fontId="5" numFmtId="0" xfId="0" applyBorder="1" applyFont="1"/>
    <xf borderId="6" fillId="24" fontId="21" numFmtId="0" xfId="0" applyAlignment="1" applyBorder="1" applyFont="1">
      <alignment horizontal="center" vertical="bottom"/>
    </xf>
    <xf borderId="0" fillId="25" fontId="5" numFmtId="0" xfId="0" applyFill="1" applyFont="1"/>
    <xf borderId="6" fillId="24" fontId="21" numFmtId="164" xfId="0" applyAlignment="1" applyBorder="1" applyFont="1" applyNumberFormat="1">
      <alignment horizontal="center" vertical="bottom"/>
    </xf>
    <xf borderId="6" fillId="17" fontId="39" numFmtId="0" xfId="0" applyAlignment="1" applyBorder="1" applyFont="1">
      <alignment horizontal="center"/>
    </xf>
    <xf borderId="6" fillId="24" fontId="21" numFmtId="9" xfId="0" applyAlignment="1" applyBorder="1" applyFont="1" applyNumberFormat="1">
      <alignment horizontal="center" vertical="bottom"/>
    </xf>
    <xf borderId="0" fillId="0" fontId="40" numFmtId="0" xfId="0" applyFont="1"/>
    <xf borderId="0" fillId="0" fontId="40" numFmtId="0" xfId="0" applyAlignment="1" applyFont="1">
      <alignment shrinkToFit="0" wrapText="1"/>
    </xf>
    <xf borderId="0" fillId="0" fontId="41" numFmtId="0" xfId="0" applyFont="1"/>
    <xf borderId="2" fillId="13" fontId="42" numFmtId="0" xfId="0" applyBorder="1" applyFont="1"/>
    <xf borderId="0" fillId="0" fontId="38" numFmtId="0" xfId="0" applyFont="1"/>
    <xf borderId="6" fillId="17" fontId="38" numFmtId="164" xfId="0" applyBorder="1" applyFont="1" applyNumberFormat="1"/>
    <xf borderId="0" fillId="0" fontId="43" numFmtId="0" xfId="0" applyFont="1"/>
    <xf borderId="0" fillId="0" fontId="44" numFmtId="164" xfId="0" applyFont="1" applyNumberFormat="1"/>
    <xf borderId="0" fillId="0" fontId="39" numFmtId="0" xfId="0" applyFont="1"/>
    <xf borderId="6" fillId="0" fontId="38" numFmtId="0" xfId="0" applyBorder="1" applyFont="1"/>
    <xf borderId="6" fillId="17" fontId="38" numFmtId="0" xfId="0" applyBorder="1" applyFont="1"/>
    <xf borderId="0" fillId="16" fontId="5" numFmtId="164" xfId="0" applyFont="1" applyNumberFormat="1"/>
    <xf borderId="6" fillId="0" fontId="5" numFmtId="0" xfId="0" applyBorder="1" applyFont="1"/>
    <xf borderId="6" fillId="17" fontId="38" numFmtId="164" xfId="0" applyAlignment="1" applyBorder="1" applyFont="1" applyNumberFormat="1">
      <alignment shrinkToFit="0" wrapText="1"/>
    </xf>
    <xf borderId="6" fillId="14" fontId="39" numFmtId="0" xfId="0" applyAlignment="1" applyBorder="1" applyFont="1">
      <alignment shrinkToFit="0" wrapText="1"/>
    </xf>
    <xf borderId="6" fillId="24" fontId="45" numFmtId="0" xfId="0" applyAlignment="1" applyBorder="1" applyFont="1">
      <alignment shrinkToFit="0" wrapText="1"/>
    </xf>
    <xf borderId="6" fillId="24" fontId="39" numFmtId="164" xfId="0" applyAlignment="1" applyBorder="1" applyFont="1" applyNumberFormat="1">
      <alignment shrinkToFit="0" wrapText="1"/>
    </xf>
    <xf borderId="2" fillId="14" fontId="45" numFmtId="0" xfId="0" applyAlignment="1" applyBorder="1" applyFont="1">
      <alignment shrinkToFit="0" wrapText="1"/>
    </xf>
    <xf borderId="0" fillId="8" fontId="17" numFmtId="164" xfId="0" applyFont="1" applyNumberFormat="1"/>
    <xf borderId="0" fillId="13" fontId="35" numFmtId="0" xfId="0" applyFont="1"/>
    <xf borderId="0" fillId="8" fontId="5" numFmtId="9" xfId="0" applyFont="1" applyNumberFormat="1"/>
    <xf borderId="0" fillId="8" fontId="38" numFmtId="0" xfId="0" applyFont="1"/>
    <xf borderId="2" fillId="14" fontId="39" numFmtId="0" xfId="0" applyAlignment="1" applyBorder="1" applyFont="1">
      <alignment shrinkToFit="0" wrapText="1"/>
    </xf>
    <xf borderId="6" fillId="17" fontId="5" numFmtId="164" xfId="0" applyBorder="1" applyFont="1" applyNumberFormat="1"/>
    <xf borderId="5" fillId="0" fontId="38" numFmtId="0" xfId="0" applyBorder="1" applyFont="1"/>
    <xf borderId="0" fillId="24" fontId="5" numFmtId="0" xfId="0" applyFont="1"/>
    <xf borderId="0" fillId="0" fontId="35" numFmtId="0" xfId="0" applyFont="1"/>
    <xf borderId="0" fillId="0" fontId="42" numFmtId="0" xfId="0" applyFont="1"/>
    <xf borderId="0" fillId="0" fontId="5" numFmtId="0" xfId="0" applyAlignment="1" applyFont="1">
      <alignment shrinkToFit="0" wrapText="1"/>
    </xf>
    <xf borderId="2" fillId="2" fontId="14" numFmtId="0" xfId="0" applyAlignment="1" applyBorder="1" applyFont="1">
      <alignment horizontal="center" vertical="bottom"/>
    </xf>
    <xf borderId="6" fillId="24" fontId="39" numFmtId="0" xfId="0" applyBorder="1" applyFont="1"/>
    <xf borderId="6" fillId="24" fontId="5" numFmtId="0" xfId="0" applyAlignment="1" applyBorder="1" applyFont="1">
      <alignment shrinkToFit="0" wrapText="1"/>
    </xf>
    <xf borderId="2" fillId="14" fontId="21" numFmtId="0" xfId="0" applyAlignment="1" applyBorder="1" applyFont="1">
      <alignment vertical="bottom"/>
    </xf>
    <xf borderId="0" fillId="0" fontId="46" numFmtId="0" xfId="0" applyAlignment="1" applyFont="1">
      <alignment horizontal="center" shrinkToFit="0" wrapText="1"/>
    </xf>
    <xf borderId="0" fillId="24" fontId="5" numFmtId="165" xfId="0" applyAlignment="1" applyFont="1" applyNumberFormat="1">
      <alignment shrinkToFit="0" wrapText="1"/>
    </xf>
    <xf borderId="3" fillId="0" fontId="5" numFmtId="0" xfId="0" applyBorder="1" applyFont="1"/>
    <xf borderId="3" fillId="24" fontId="5" numFmtId="165" xfId="0" applyAlignment="1" applyBorder="1" applyFont="1" applyNumberFormat="1">
      <alignment shrinkToFit="0" wrapText="1"/>
    </xf>
    <xf borderId="3" fillId="0" fontId="47" numFmtId="0" xfId="0" applyBorder="1" applyFont="1"/>
    <xf borderId="5" fillId="0" fontId="48" numFmtId="0" xfId="0" applyBorder="1" applyFont="1"/>
    <xf borderId="0" fillId="24" fontId="5" numFmtId="9" xfId="0" applyAlignment="1" applyFont="1" applyNumberFormat="1">
      <alignment shrinkToFit="0" wrapText="1"/>
    </xf>
    <xf borderId="2" fillId="19" fontId="14" numFmtId="164" xfId="0" applyAlignment="1" applyBorder="1" applyFont="1" applyNumberFormat="1">
      <alignment vertical="bottom"/>
    </xf>
    <xf borderId="2" fillId="14" fontId="24" numFmtId="0" xfId="0" applyAlignment="1" applyBorder="1" applyFont="1">
      <alignment shrinkToFit="0" vertical="bottom" wrapText="1"/>
    </xf>
    <xf borderId="9" fillId="0" fontId="23" numFmtId="164" xfId="0" applyAlignment="1" applyBorder="1" applyFont="1" applyNumberFormat="1">
      <alignment vertical="bottom"/>
    </xf>
    <xf borderId="10" fillId="17" fontId="23" numFmtId="164" xfId="0" applyAlignment="1" applyBorder="1" applyFont="1" applyNumberFormat="1">
      <alignment shrinkToFit="0" vertical="bottom" wrapText="1"/>
    </xf>
    <xf borderId="9" fillId="0" fontId="17" numFmtId="164" xfId="0" applyAlignment="1" applyBorder="1" applyFont="1" applyNumberFormat="1">
      <alignment vertical="bottom"/>
    </xf>
    <xf borderId="10" fillId="17" fontId="14" numFmtId="164" xfId="0" applyAlignment="1" applyBorder="1" applyFont="1" applyNumberFormat="1">
      <alignment shrinkToFit="0" wrapText="1"/>
    </xf>
    <xf borderId="10" fillId="8" fontId="49" numFmtId="164" xfId="0" applyAlignment="1" applyBorder="1" applyFont="1" applyNumberFormat="1">
      <alignment shrinkToFit="0" wrapText="1"/>
    </xf>
    <xf borderId="11" fillId="19" fontId="21" numFmtId="164" xfId="0" applyAlignment="1" applyBorder="1" applyFont="1" applyNumberFormat="1">
      <alignment vertical="bottom"/>
    </xf>
    <xf borderId="6" fillId="24" fontId="14" numFmtId="164" xfId="0" applyAlignment="1" applyBorder="1" applyFont="1" applyNumberFormat="1">
      <alignment shrinkToFit="0" wrapText="1"/>
    </xf>
    <xf borderId="0" fillId="0" fontId="50" numFmtId="0" xfId="0" applyAlignment="1" applyFont="1">
      <alignment horizontal="left"/>
    </xf>
    <xf borderId="0" fillId="26" fontId="5" numFmtId="0" xfId="0" applyFill="1" applyFont="1"/>
    <xf borderId="0" fillId="0" fontId="5" numFmtId="165" xfId="0" applyFont="1" applyNumberFormat="1"/>
    <xf borderId="0" fillId="8" fontId="5" numFmtId="165" xfId="0" applyFont="1" applyNumberFormat="1"/>
    <xf borderId="0" fillId="0" fontId="51" numFmtId="0" xfId="0" applyFont="1"/>
    <xf borderId="0" fillId="0" fontId="35" numFmtId="0" xfId="0" applyAlignment="1" applyFont="1">
      <alignment horizontal="center"/>
    </xf>
    <xf borderId="0" fillId="8" fontId="35" numFmtId="165" xfId="0" applyAlignment="1" applyFont="1" applyNumberFormat="1">
      <alignment horizontal="center"/>
    </xf>
    <xf borderId="0" fillId="0" fontId="5" numFmtId="0" xfId="0" applyAlignment="1" applyFont="1">
      <alignment horizontal="right"/>
    </xf>
    <xf borderId="0" fillId="26" fontId="5" numFmtId="165" xfId="0" applyFont="1" applyNumberFormat="1"/>
    <xf borderId="0" fillId="8" fontId="5" numFmtId="0" xfId="0" applyFont="1"/>
    <xf borderId="0" fillId="0" fontId="52" numFmtId="167" xfId="0" applyFont="1" applyNumberFormat="1"/>
    <xf borderId="0" fillId="0" fontId="5" numFmtId="167" xfId="0" applyFont="1" applyNumberFormat="1"/>
    <xf borderId="0" fillId="8" fontId="5" numFmtId="167" xfId="0" applyFont="1" applyNumberFormat="1"/>
    <xf borderId="0" fillId="0" fontId="52" numFmtId="0" xfId="0" applyAlignment="1" applyFont="1">
      <alignment horizontal="right"/>
    </xf>
    <xf borderId="0" fillId="8" fontId="52" numFmtId="165" xfId="0" applyFont="1" applyNumberFormat="1"/>
    <xf borderId="0" fillId="5" fontId="53" numFmtId="165" xfId="0" applyAlignment="1" applyFont="1" applyNumberFormat="1">
      <alignment horizontal="right" shrinkToFit="0" vertical="center" wrapText="1"/>
    </xf>
    <xf borderId="0" fillId="6" fontId="54" numFmtId="0" xfId="0" applyFont="1"/>
    <xf borderId="0" fillId="6" fontId="55" numFmtId="0" xfId="0" applyFont="1"/>
    <xf borderId="0" fillId="5" fontId="2" numFmtId="165" xfId="0" applyAlignment="1" applyFont="1" applyNumberFormat="1">
      <alignment horizontal="right" shrinkToFit="0" vertical="center" wrapText="1"/>
    </xf>
    <xf borderId="0" fillId="0" fontId="3" numFmtId="0" xfId="0" applyAlignment="1" applyFont="1">
      <alignment horizontal="right"/>
    </xf>
    <xf borderId="5" fillId="6" fontId="5" numFmtId="0" xfId="0" applyAlignment="1" applyBorder="1" applyFont="1">
      <alignment shrinkToFit="0" vertical="bottom" wrapText="0"/>
    </xf>
    <xf borderId="5" fillId="6" fontId="3" numFmtId="0" xfId="0" applyAlignment="1" applyBorder="1" applyFont="1">
      <alignment vertical="bottom"/>
    </xf>
    <xf borderId="5" fillId="5" fontId="5" numFmtId="9" xfId="0" applyAlignment="1" applyBorder="1" applyFont="1" applyNumberFormat="1">
      <alignment horizontal="right" shrinkToFit="0" vertical="bottom" wrapText="1"/>
    </xf>
    <xf borderId="0" fillId="6" fontId="5" numFmtId="165" xfId="0" applyFont="1" applyNumberFormat="1"/>
    <xf borderId="0" fillId="0" fontId="3" numFmtId="3" xfId="0" applyAlignment="1" applyFont="1" applyNumberFormat="1">
      <alignment horizontal="right" shrinkToFit="0" vertical="center" wrapText="1"/>
    </xf>
    <xf borderId="1" fillId="2" fontId="2" numFmtId="9" xfId="0" applyAlignment="1" applyBorder="1" applyFont="1" applyNumberFormat="1">
      <alignment horizontal="right" shrinkToFit="0" vertical="center" wrapText="1"/>
    </xf>
    <xf borderId="0" fillId="13" fontId="3" numFmtId="0" xfId="0" applyAlignment="1" applyFont="1">
      <alignment horizontal="center" shrinkToFit="0" vertical="center" wrapText="1"/>
    </xf>
    <xf borderId="0" fillId="2" fontId="3" numFmtId="165" xfId="0" applyAlignment="1" applyFont="1" applyNumberFormat="1">
      <alignment horizontal="right" shrinkToFit="0" vertical="center" wrapText="1"/>
    </xf>
    <xf borderId="12" fillId="5" fontId="3" numFmtId="165" xfId="0" applyAlignment="1" applyBorder="1" applyFont="1" applyNumberFormat="1">
      <alignment horizontal="right" shrinkToFit="0" vertical="center" wrapText="1"/>
    </xf>
    <xf borderId="13" fillId="6" fontId="3" numFmtId="165" xfId="0" applyAlignment="1" applyBorder="1" applyFont="1" applyNumberFormat="1">
      <alignment horizontal="right" shrinkToFit="0" vertical="center" wrapText="1"/>
    </xf>
    <xf borderId="5" fillId="15" fontId="5" numFmtId="9" xfId="0" applyAlignment="1" applyBorder="1" applyFont="1" applyNumberFormat="1">
      <alignment horizontal="right" shrinkToFit="0" wrapText="1"/>
    </xf>
    <xf borderId="5" fillId="2" fontId="5" numFmtId="9" xfId="0" applyAlignment="1" applyBorder="1" applyFont="1" applyNumberFormat="1">
      <alignment horizontal="right" shrinkToFit="0" wrapText="1"/>
    </xf>
    <xf borderId="1" fillId="6" fontId="5" numFmtId="0" xfId="0" applyBorder="1" applyFont="1"/>
    <xf borderId="0" fillId="3" fontId="3" numFmtId="0" xfId="0" applyAlignment="1" applyFont="1">
      <alignment shrinkToFit="0" vertical="bottom" wrapText="1"/>
    </xf>
    <xf borderId="0" fillId="2" fontId="5" numFmtId="9" xfId="0" applyAlignment="1" applyFont="1" applyNumberFormat="1">
      <alignment horizontal="right" shrinkToFit="0" wrapText="1"/>
    </xf>
    <xf borderId="1" fillId="2" fontId="2" numFmtId="165" xfId="0" applyAlignment="1" applyBorder="1" applyFont="1" applyNumberFormat="1">
      <alignment horizontal="right" shrinkToFit="0" vertical="center" wrapText="1"/>
    </xf>
    <xf borderId="0" fillId="2" fontId="3" numFmtId="0" xfId="0" applyAlignment="1" applyFont="1">
      <alignment horizontal="right" vertical="center"/>
    </xf>
    <xf borderId="6" fillId="6" fontId="3" numFmtId="165" xfId="0" applyAlignment="1" applyBorder="1" applyFont="1" applyNumberFormat="1">
      <alignment horizontal="right" shrinkToFit="0" vertical="center" wrapText="1"/>
    </xf>
    <xf borderId="0" fillId="7" fontId="3" numFmtId="0" xfId="0" applyAlignment="1" applyFont="1">
      <alignment shrinkToFit="0" vertical="center" wrapText="0"/>
    </xf>
    <xf borderId="6" fillId="5" fontId="53" numFmtId="165" xfId="0" applyAlignment="1" applyBorder="1" applyFont="1" applyNumberFormat="1">
      <alignment horizontal="right" shrinkToFit="0" vertical="center" wrapText="1"/>
    </xf>
    <xf borderId="0" fillId="6" fontId="2" numFmtId="9" xfId="0" applyAlignment="1" applyFont="1" applyNumberFormat="1">
      <alignment shrinkToFit="0" vertical="center" wrapText="0"/>
    </xf>
    <xf borderId="0" fillId="2" fontId="2" numFmtId="165" xfId="0" applyAlignment="1" applyFont="1" applyNumberFormat="1">
      <alignment horizontal="right" shrinkToFit="0" vertical="center" wrapText="1"/>
    </xf>
    <xf borderId="6" fillId="6" fontId="3" numFmtId="164" xfId="0" applyAlignment="1" applyBorder="1" applyFont="1" applyNumberFormat="1">
      <alignment horizontal="right" shrinkToFit="0" vertical="center" wrapText="1"/>
    </xf>
    <xf borderId="0" fillId="2" fontId="3" numFmtId="165" xfId="0" applyAlignment="1" applyFont="1" applyNumberFormat="1">
      <alignment horizontal="right" vertical="center"/>
    </xf>
    <xf borderId="1" fillId="2" fontId="3" numFmtId="165" xfId="0" applyAlignment="1" applyBorder="1" applyFont="1" applyNumberFormat="1">
      <alignment horizontal="right" shrinkToFit="0" vertical="center" wrapText="1"/>
    </xf>
    <xf borderId="0" fillId="7" fontId="3" numFmtId="0" xfId="0" applyAlignment="1" applyFont="1">
      <alignment horizontal="center" shrinkToFit="0" vertical="center" wrapText="0"/>
    </xf>
    <xf borderId="0" fillId="0" fontId="3" numFmtId="0" xfId="0" applyAlignment="1" applyFont="1">
      <alignment vertical="bottom"/>
    </xf>
    <xf borderId="14" fillId="7" fontId="3" numFmtId="0" xfId="0" applyAlignment="1" applyBorder="1" applyFont="1">
      <alignment shrinkToFit="0" vertical="center" wrapText="0"/>
    </xf>
    <xf borderId="5" fillId="6" fontId="3" numFmtId="0" xfId="0" applyBorder="1" applyFont="1"/>
    <xf borderId="5" fillId="15" fontId="3" numFmtId="9" xfId="0" applyAlignment="1" applyBorder="1" applyFont="1" applyNumberFormat="1">
      <alignment horizontal="right" shrinkToFit="0" wrapText="1"/>
    </xf>
    <xf borderId="0" fillId="7" fontId="5" numFmtId="9" xfId="0" applyAlignment="1" applyFont="1" applyNumberFormat="1">
      <alignment horizontal="right" shrinkToFit="0" wrapText="1"/>
    </xf>
    <xf borderId="1" fillId="6" fontId="3" numFmtId="0" xfId="0" applyAlignment="1" applyBorder="1" applyFont="1">
      <alignment shrinkToFit="0" vertical="center" wrapText="0"/>
    </xf>
    <xf borderId="1" fillId="6" fontId="3" numFmtId="165" xfId="0" applyAlignment="1" applyBorder="1" applyFont="1" applyNumberFormat="1">
      <alignment horizontal="right" shrinkToFit="0" vertical="center" wrapText="1"/>
    </xf>
    <xf borderId="4" fillId="6" fontId="3" numFmtId="0" xfId="0" applyAlignment="1" applyBorder="1" applyFont="1">
      <alignment horizontal="right" shrinkToFit="0" vertical="center" wrapText="1"/>
    </xf>
    <xf borderId="2" fillId="7" fontId="3" numFmtId="0" xfId="0" applyAlignment="1" applyBorder="1" applyFont="1">
      <alignment shrinkToFit="0" vertical="center" wrapText="0"/>
    </xf>
    <xf borderId="3" fillId="7" fontId="3" numFmtId="0" xfId="0" applyAlignment="1" applyBorder="1" applyFont="1">
      <alignment shrinkToFit="0" vertical="center" wrapText="1"/>
    </xf>
    <xf borderId="3" fillId="7" fontId="3" numFmtId="9" xfId="0" applyAlignment="1" applyBorder="1" applyFont="1" applyNumberFormat="1">
      <alignment horizontal="right" shrinkToFit="0" vertical="center" wrapText="1"/>
    </xf>
    <xf borderId="4" fillId="7" fontId="3" numFmtId="10" xfId="0" applyAlignment="1" applyBorder="1" applyFont="1" applyNumberFormat="1">
      <alignment horizontal="right" shrinkToFit="0" vertical="center" wrapText="1"/>
    </xf>
    <xf borderId="0" fillId="7" fontId="2" numFmtId="0" xfId="0" applyAlignment="1" applyFont="1">
      <alignment horizontal="right" shrinkToFit="0" vertical="center" wrapText="1"/>
    </xf>
    <xf borderId="3" fillId="6" fontId="2" numFmtId="0" xfId="0" applyAlignment="1" applyBorder="1" applyFont="1">
      <alignment horizontal="right" shrinkToFit="0" vertical="center" wrapText="1"/>
    </xf>
    <xf borderId="5" fillId="6" fontId="2" numFmtId="0" xfId="0" applyAlignment="1" applyBorder="1" applyFont="1">
      <alignment horizontal="right" shrinkToFit="0" vertical="center" wrapText="1"/>
    </xf>
    <xf borderId="0" fillId="0" fontId="56" numFmtId="0" xfId="0" applyAlignment="1" applyFont="1">
      <alignment horizontal="center" vertical="bottom"/>
    </xf>
    <xf borderId="0" fillId="0" fontId="57" numFmtId="0" xfId="0" applyAlignment="1" applyFont="1">
      <alignment vertical="bottom"/>
    </xf>
    <xf borderId="0" fillId="0" fontId="35" numFmtId="1" xfId="0" applyAlignment="1" applyFont="1" applyNumberFormat="1">
      <alignment horizontal="center" vertical="bottom"/>
    </xf>
    <xf borderId="0" fillId="8" fontId="35" numFmtId="165" xfId="0" applyAlignment="1" applyFont="1" applyNumberFormat="1">
      <alignment horizontal="center" vertical="bottom"/>
    </xf>
    <xf borderId="0" fillId="0" fontId="3" numFmtId="165" xfId="0" applyAlignment="1" applyFont="1" applyNumberFormat="1">
      <alignment vertical="bottom"/>
    </xf>
    <xf borderId="0" fillId="17" fontId="57" numFmtId="165" xfId="0" applyAlignment="1" applyFont="1" applyNumberFormat="1">
      <alignment horizontal="center" vertical="bottom"/>
    </xf>
    <xf borderId="0" fillId="17" fontId="57" numFmtId="0" xfId="0" applyAlignment="1" applyFont="1">
      <alignment horizontal="center" vertical="bottom"/>
    </xf>
    <xf borderId="0" fillId="17" fontId="57" numFmtId="165" xfId="0" applyAlignment="1" applyFont="1" applyNumberFormat="1">
      <alignment vertical="bottom"/>
    </xf>
    <xf borderId="0" fillId="0" fontId="57" numFmtId="9" xfId="0" applyAlignment="1" applyFont="1" applyNumberFormat="1">
      <alignment horizontal="right" vertical="bottom"/>
    </xf>
    <xf borderId="0" fillId="17" fontId="57" numFmtId="1" xfId="0" applyAlignment="1" applyFont="1" applyNumberFormat="1">
      <alignment horizontal="right" vertical="bottom"/>
    </xf>
    <xf borderId="0" fillId="8" fontId="57" numFmtId="165" xfId="0" applyAlignment="1" applyFont="1" applyNumberFormat="1">
      <alignment horizontal="right" vertical="bottom"/>
    </xf>
    <xf borderId="15" fillId="8" fontId="57" numFmtId="165" xfId="0" applyAlignment="1" applyBorder="1" applyFont="1" applyNumberFormat="1">
      <alignment horizontal="right" vertical="bottom"/>
    </xf>
    <xf borderId="0" fillId="17" fontId="3" numFmtId="165" xfId="0" applyAlignment="1" applyFont="1" applyNumberFormat="1">
      <alignment vertical="bottom"/>
    </xf>
    <xf borderId="0" fillId="17" fontId="3" numFmtId="0" xfId="0" applyAlignment="1" applyFont="1">
      <alignment vertical="bottom"/>
    </xf>
    <xf borderId="0" fillId="0" fontId="57" numFmtId="0" xfId="0" applyAlignment="1" applyFont="1">
      <alignment shrinkToFit="0" vertical="bottom" wrapText="0"/>
    </xf>
    <xf borderId="0" fillId="0" fontId="58" numFmtId="165" xfId="0" applyAlignment="1" applyFont="1" applyNumberFormat="1">
      <alignment vertical="bottom"/>
    </xf>
    <xf borderId="0" fillId="0" fontId="58" numFmtId="0" xfId="0" applyAlignment="1" applyFont="1">
      <alignment vertical="bottom"/>
    </xf>
    <xf borderId="0" fillId="0" fontId="58" numFmtId="1" xfId="0" applyAlignment="1" applyFont="1" applyNumberFormat="1">
      <alignment vertical="bottom"/>
    </xf>
    <xf borderId="0" fillId="0" fontId="3" numFmtId="1" xfId="0" applyAlignment="1" applyFont="1" applyNumberFormat="1">
      <alignment vertical="bottom"/>
    </xf>
    <xf borderId="15" fillId="0" fontId="3" numFmtId="165" xfId="0" applyAlignment="1" applyBorder="1" applyFont="1" applyNumberFormat="1">
      <alignment vertical="bottom"/>
    </xf>
    <xf borderId="0" fillId="0" fontId="59" numFmtId="168" xfId="0" applyAlignment="1" applyFont="1" applyNumberFormat="1">
      <alignment vertical="bottom"/>
    </xf>
    <xf borderId="0" fillId="8" fontId="57" numFmtId="168" xfId="0" applyAlignment="1" applyFont="1" applyNumberFormat="1">
      <alignment horizontal="right" vertical="bottom"/>
    </xf>
    <xf borderId="0" fillId="8" fontId="57" numFmtId="1" xfId="0" applyAlignment="1" applyFont="1" applyNumberFormat="1">
      <alignment horizontal="right" vertical="bottom"/>
    </xf>
    <xf borderId="15" fillId="8" fontId="57" numFmtId="1" xfId="0" applyAlignment="1" applyBorder="1" applyFont="1" applyNumberFormat="1">
      <alignment horizontal="right" vertical="bottom"/>
    </xf>
    <xf borderId="0" fillId="0" fontId="3" numFmtId="167" xfId="0" applyAlignment="1" applyFont="1" applyNumberFormat="1">
      <alignment vertical="bottom"/>
    </xf>
    <xf borderId="0" fillId="0" fontId="57" numFmtId="1" xfId="0" applyAlignment="1" applyFont="1" applyNumberFormat="1">
      <alignment horizontal="right" vertical="bottom"/>
    </xf>
    <xf borderId="0" fillId="8" fontId="3" numFmtId="165" xfId="0" applyAlignment="1" applyFont="1" applyNumberFormat="1">
      <alignment vertical="bottom"/>
    </xf>
    <xf borderId="15" fillId="8" fontId="3" numFmtId="165" xfId="0" applyAlignment="1" applyBorder="1" applyFont="1" applyNumberFormat="1">
      <alignment vertical="bottom"/>
    </xf>
    <xf borderId="0" fillId="0" fontId="3" numFmtId="10" xfId="0" applyAlignment="1" applyFont="1" applyNumberFormat="1">
      <alignment vertical="bottom"/>
    </xf>
    <xf borderId="0" fillId="0" fontId="59" numFmtId="167" xfId="0" applyAlignment="1" applyFont="1" applyNumberFormat="1">
      <alignment horizontal="right" vertical="bottom"/>
    </xf>
    <xf borderId="0" fillId="8" fontId="3" numFmtId="167" xfId="0" applyAlignment="1" applyFont="1" applyNumberFormat="1">
      <alignment vertical="bottom"/>
    </xf>
    <xf borderId="0" fillId="8" fontId="57" numFmtId="167" xfId="0" applyAlignment="1" applyFont="1" applyNumberFormat="1">
      <alignment horizontal="right" vertical="bottom"/>
    </xf>
    <xf borderId="0" fillId="0" fontId="60" numFmtId="0" xfId="0" applyAlignment="1" applyFont="1">
      <alignment horizontal="center" shrinkToFit="0" wrapText="0"/>
    </xf>
    <xf borderId="0" fillId="0" fontId="36" numFmtId="0" xfId="0" applyAlignment="1" applyFont="1">
      <alignment horizontal="center" shrinkToFit="0" wrapText="0"/>
    </xf>
    <xf borderId="0" fillId="0" fontId="61" numFmtId="0" xfId="0" applyAlignment="1" applyFont="1">
      <alignment shrinkToFit="0" wrapText="1"/>
    </xf>
    <xf borderId="5" fillId="0" fontId="62" numFmtId="0" xfId="0" applyAlignment="1" applyBorder="1" applyFont="1">
      <alignment horizontal="center" shrinkToFit="0" wrapText="1"/>
    </xf>
    <xf borderId="5" fillId="5" fontId="62" numFmtId="0" xfId="0" applyAlignment="1" applyBorder="1" applyFont="1">
      <alignment horizontal="center" shrinkToFit="0" wrapText="1"/>
    </xf>
    <xf borderId="0" fillId="0" fontId="63" numFmtId="0" xfId="0" applyAlignment="1" applyFont="1">
      <alignment horizontal="left" shrinkToFit="0" wrapText="1"/>
    </xf>
    <xf borderId="0" fillId="0" fontId="64" numFmtId="169" xfId="0" applyAlignment="1" applyFont="1" applyNumberFormat="1">
      <alignment shrinkToFit="0" wrapText="1"/>
    </xf>
    <xf borderId="0" fillId="5" fontId="64" numFmtId="169" xfId="0" applyAlignment="1" applyFont="1" applyNumberFormat="1">
      <alignment shrinkToFit="0" wrapText="1"/>
    </xf>
    <xf borderId="0" fillId="0" fontId="64" numFmtId="170" xfId="0" applyAlignment="1" applyFont="1" applyNumberFormat="1">
      <alignment shrinkToFit="0" wrapText="1"/>
    </xf>
    <xf borderId="0" fillId="5" fontId="64" numFmtId="170" xfId="0" applyAlignment="1" applyFont="1" applyNumberFormat="1">
      <alignment shrinkToFit="0" wrapText="1"/>
    </xf>
    <xf borderId="0" fillId="0" fontId="64" numFmtId="170" xfId="0" applyAlignment="1" applyFont="1" applyNumberFormat="1">
      <alignment horizontal="right" shrinkToFit="0" wrapText="1"/>
    </xf>
    <xf borderId="0" fillId="5" fontId="64" numFmtId="170" xfId="0" applyAlignment="1" applyFont="1" applyNumberFormat="1">
      <alignment horizontal="right" shrinkToFit="0" wrapText="1"/>
    </xf>
    <xf borderId="0" fillId="0" fontId="3" numFmtId="9" xfId="0" applyFont="1" applyNumberFormat="1"/>
    <xf borderId="1" fillId="0" fontId="63" numFmtId="170" xfId="0" applyAlignment="1" applyBorder="1" applyFont="1" applyNumberFormat="1">
      <alignment horizontal="right" shrinkToFit="0" wrapText="1"/>
    </xf>
    <xf borderId="1" fillId="5" fontId="63" numFmtId="170" xfId="0" applyAlignment="1" applyBorder="1" applyFont="1" applyNumberFormat="1">
      <alignment horizontal="right" shrinkToFit="0" wrapText="1"/>
    </xf>
    <xf borderId="0" fillId="2" fontId="64" numFmtId="170" xfId="0" applyAlignment="1" applyFont="1" applyNumberFormat="1">
      <alignment horizontal="right" shrinkToFit="0" wrapText="1"/>
    </xf>
    <xf borderId="0" fillId="0" fontId="64" numFmtId="0" xfId="0" applyAlignment="1" applyFont="1">
      <alignment horizontal="center" shrinkToFit="0" wrapText="0"/>
    </xf>
  </cellXfs>
  <cellStyles count="1">
    <cellStyle xfId="0" name="Normal" builtinId="0"/>
  </cellStyles>
  <dxfs count="2">
    <dxf>
      <font>
        <color rgb="FFFF0000"/>
      </font>
      <fill>
        <patternFill patternType="none"/>
      </fill>
      <border/>
    </dxf>
    <dxf>
      <font>
        <color rgb="FF38761D"/>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 Id="rId3"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104775</xdr:colOff>
      <xdr:row>5</xdr:row>
      <xdr:rowOff>200025</xdr:rowOff>
    </xdr:from>
    <xdr:ext cx="4448175" cy="2762250"/>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133350</xdr:colOff>
      <xdr:row>0</xdr:row>
      <xdr:rowOff>47625</xdr:rowOff>
    </xdr:from>
    <xdr:ext cx="828675" cy="82867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9525</xdr:colOff>
      <xdr:row>0</xdr:row>
      <xdr:rowOff>0</xdr:rowOff>
    </xdr:from>
    <xdr:ext cx="990600" cy="923925"/>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47625</xdr:colOff>
      <xdr:row>22</xdr:row>
      <xdr:rowOff>47625</xdr:rowOff>
    </xdr:from>
    <xdr:ext cx="4124325" cy="25622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38100</xdr:colOff>
      <xdr:row>57</xdr:row>
      <xdr:rowOff>57150</xdr:rowOff>
    </xdr:from>
    <xdr:ext cx="4124325" cy="25622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38100</xdr:colOff>
      <xdr:row>12</xdr:row>
      <xdr:rowOff>57150</xdr:rowOff>
    </xdr:from>
    <xdr:ext cx="4124325" cy="25622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38100</xdr:colOff>
      <xdr:row>31</xdr:row>
      <xdr:rowOff>57150</xdr:rowOff>
    </xdr:from>
    <xdr:ext cx="4124325" cy="25622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38100</xdr:colOff>
      <xdr:row>26</xdr:row>
      <xdr:rowOff>57150</xdr:rowOff>
    </xdr:from>
    <xdr:ext cx="4124325" cy="25622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56</xdr:row>
      <xdr:rowOff>57150</xdr:rowOff>
    </xdr:from>
    <xdr:ext cx="4124325" cy="25622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33</xdr:row>
      <xdr:rowOff>57150</xdr:rowOff>
    </xdr:from>
    <xdr:ext cx="4124325" cy="2562225"/>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0.xml"/><Relationship Id="rId3"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3.xml"/><Relationship Id="rId3"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outlineLevelRow="1"/>
  <cols>
    <col customWidth="1" min="1" max="2" width="5.71"/>
    <col customWidth="1" min="3" max="3" width="5.57"/>
    <col customWidth="1" min="4" max="4" width="7.86"/>
    <col customWidth="1" min="5" max="5" width="50.43"/>
    <col customWidth="1" min="6" max="6" width="12.29"/>
    <col customWidth="1" min="7" max="9" width="11.14"/>
    <col customWidth="1" min="10" max="10" width="19.0"/>
    <col customWidth="1" min="11" max="11" width="63.43"/>
    <col customWidth="1" min="12" max="12" width="55.57"/>
    <col customWidth="1" min="13" max="13" width="23.43"/>
  </cols>
  <sheetData>
    <row r="1">
      <c r="A1" s="1" t="s">
        <v>0</v>
      </c>
      <c r="F1" s="2" t="s">
        <v>1</v>
      </c>
      <c r="G1" s="2" t="s">
        <v>2</v>
      </c>
      <c r="H1" s="2" t="s">
        <v>3</v>
      </c>
      <c r="I1" s="2" t="s">
        <v>4</v>
      </c>
      <c r="J1" s="2" t="s">
        <v>5</v>
      </c>
      <c r="K1" s="3" t="s">
        <v>6</v>
      </c>
      <c r="L1" s="4" t="s">
        <v>7</v>
      </c>
    </row>
    <row r="2" ht="22.5" customHeight="1">
      <c r="A2" s="5" t="s">
        <v>8</v>
      </c>
      <c r="B2" s="5"/>
      <c r="C2" s="5"/>
      <c r="D2" s="5"/>
      <c r="E2" s="6"/>
      <c r="F2" s="7"/>
      <c r="K2" s="8"/>
      <c r="L2" s="9"/>
    </row>
    <row r="3">
      <c r="A3" s="10"/>
      <c r="B3" s="11" t="s">
        <v>9</v>
      </c>
      <c r="C3" s="12" t="s">
        <v>10</v>
      </c>
      <c r="F3" s="13"/>
      <c r="K3" s="8" t="s">
        <v>11</v>
      </c>
      <c r="L3" s="9"/>
    </row>
    <row r="4">
      <c r="A4" s="10"/>
      <c r="E4" s="14" t="s">
        <v>12</v>
      </c>
      <c r="K4" s="8" t="s">
        <v>13</v>
      </c>
      <c r="L4" s="9"/>
    </row>
    <row r="5">
      <c r="E5" s="14" t="s">
        <v>14</v>
      </c>
      <c r="K5" s="8" t="s">
        <v>15</v>
      </c>
      <c r="L5" s="9" t="s">
        <v>16</v>
      </c>
    </row>
    <row r="6">
      <c r="K6" s="8"/>
      <c r="L6" s="9"/>
    </row>
    <row r="7">
      <c r="A7" s="10"/>
      <c r="B7" s="15" t="s">
        <v>17</v>
      </c>
      <c r="C7" s="15" t="s">
        <v>18</v>
      </c>
      <c r="D7" s="16"/>
      <c r="E7" s="16"/>
      <c r="F7" s="17"/>
      <c r="G7" s="18"/>
      <c r="H7" s="18"/>
      <c r="I7" s="18"/>
      <c r="J7" s="18"/>
      <c r="K7" s="19" t="s">
        <v>19</v>
      </c>
      <c r="L7" s="9"/>
    </row>
    <row r="8">
      <c r="C8" s="10" t="s">
        <v>20</v>
      </c>
      <c r="F8" s="20">
        <v>20.0</v>
      </c>
      <c r="G8" s="20">
        <v>25.0</v>
      </c>
      <c r="H8" s="20">
        <v>10000.0</v>
      </c>
      <c r="I8" s="20">
        <v>10.0</v>
      </c>
      <c r="J8" s="13"/>
      <c r="K8" s="8" t="s">
        <v>21</v>
      </c>
      <c r="L8" s="9"/>
    </row>
    <row r="9">
      <c r="A9" s="10"/>
      <c r="B9" s="15" t="s">
        <v>22</v>
      </c>
      <c r="C9" s="15" t="s">
        <v>23</v>
      </c>
      <c r="D9" s="21"/>
      <c r="E9" s="22"/>
      <c r="F9" s="23"/>
      <c r="G9" s="18"/>
      <c r="H9" s="18"/>
      <c r="I9" s="18"/>
      <c r="J9" s="18"/>
      <c r="K9" s="8"/>
      <c r="L9" s="9"/>
    </row>
    <row r="10">
      <c r="A10" s="24"/>
      <c r="B10" s="24"/>
      <c r="C10" s="14" t="s">
        <v>24</v>
      </c>
      <c r="D10" s="10" t="s">
        <v>25</v>
      </c>
      <c r="E10" s="25"/>
      <c r="F10" s="26">
        <v>1200.0</v>
      </c>
      <c r="G10" s="26">
        <v>800.0</v>
      </c>
      <c r="H10" s="26">
        <v>2.0</v>
      </c>
      <c r="I10" s="26">
        <v>50.0</v>
      </c>
      <c r="J10" s="27"/>
      <c r="K10" s="8"/>
      <c r="L10" s="9"/>
    </row>
    <row r="11">
      <c r="A11" s="28"/>
      <c r="B11" s="28"/>
      <c r="C11" s="14"/>
      <c r="D11" s="14" t="s">
        <v>26</v>
      </c>
      <c r="E11" s="29"/>
      <c r="F11" s="20">
        <v>10.0</v>
      </c>
      <c r="G11" s="20">
        <v>20.0</v>
      </c>
      <c r="H11" s="20">
        <v>5000.0</v>
      </c>
      <c r="I11" s="20">
        <v>5.0</v>
      </c>
      <c r="K11" s="8" t="s">
        <v>27</v>
      </c>
      <c r="L11" s="9"/>
      <c r="M11" s="9"/>
    </row>
    <row r="12">
      <c r="A12" s="28"/>
      <c r="B12" s="28"/>
      <c r="C12" s="14"/>
      <c r="D12" s="30" t="s">
        <v>28</v>
      </c>
      <c r="E12" s="31"/>
      <c r="F12" s="32">
        <f t="shared" ref="F12:I12" si="1">F11*F10</f>
        <v>12000</v>
      </c>
      <c r="G12" s="32">
        <f t="shared" si="1"/>
        <v>16000</v>
      </c>
      <c r="H12" s="32">
        <f t="shared" si="1"/>
        <v>10000</v>
      </c>
      <c r="I12" s="32">
        <f t="shared" si="1"/>
        <v>250</v>
      </c>
      <c r="J12" s="32">
        <f>sum(F12:I12)</f>
        <v>38250</v>
      </c>
      <c r="K12" s="8"/>
      <c r="L12" s="9"/>
      <c r="M12" s="9"/>
    </row>
    <row r="13">
      <c r="A13" s="28"/>
      <c r="B13" s="33" t="s">
        <v>29</v>
      </c>
      <c r="C13" s="14" t="s">
        <v>30</v>
      </c>
      <c r="D13" s="14" t="s">
        <v>31</v>
      </c>
      <c r="E13" s="29"/>
      <c r="F13" s="13"/>
      <c r="J13" s="13"/>
      <c r="K13" s="8"/>
      <c r="L13" s="9"/>
      <c r="M13" s="9"/>
    </row>
    <row r="14">
      <c r="A14" s="28"/>
      <c r="B14" s="33"/>
      <c r="C14" s="14"/>
      <c r="D14" s="14" t="s">
        <v>32</v>
      </c>
      <c r="E14" s="29"/>
      <c r="F14" s="34">
        <f t="shared" ref="F14:I14" si="2">F8-F11</f>
        <v>10</v>
      </c>
      <c r="G14" s="34">
        <f t="shared" si="2"/>
        <v>5</v>
      </c>
      <c r="H14" s="34">
        <f t="shared" si="2"/>
        <v>5000</v>
      </c>
      <c r="I14" s="34">
        <f t="shared" si="2"/>
        <v>5</v>
      </c>
      <c r="K14" s="8" t="s">
        <v>33</v>
      </c>
      <c r="L14" s="9" t="s">
        <v>34</v>
      </c>
      <c r="M14" s="9"/>
    </row>
    <row r="15" ht="38.25" customHeight="1">
      <c r="D15" s="10"/>
      <c r="E15" s="29" t="s">
        <v>35</v>
      </c>
      <c r="F15" s="35" t="str">
        <f>E5</f>
        <v>24 months</v>
      </c>
      <c r="K15" s="8" t="s">
        <v>36</v>
      </c>
      <c r="L15" s="9"/>
      <c r="M15" s="9"/>
    </row>
    <row r="16">
      <c r="A16" s="24"/>
      <c r="B16" s="24"/>
      <c r="C16" s="24"/>
      <c r="D16" s="24"/>
      <c r="E16" s="25"/>
      <c r="F16" s="13"/>
      <c r="K16" s="8" t="s">
        <v>37</v>
      </c>
      <c r="L16" s="9"/>
    </row>
    <row r="17">
      <c r="A17" s="10"/>
      <c r="B17" s="15" t="s">
        <v>38</v>
      </c>
      <c r="C17" s="15" t="s">
        <v>39</v>
      </c>
      <c r="D17" s="21"/>
      <c r="E17" s="22"/>
      <c r="F17" s="36"/>
      <c r="G17" s="18"/>
      <c r="H17" s="18"/>
      <c r="I17" s="18"/>
      <c r="J17" s="18"/>
      <c r="K17" s="8"/>
      <c r="L17" s="9"/>
    </row>
    <row r="18">
      <c r="A18" s="10"/>
      <c r="B18" s="10"/>
      <c r="C18" s="10" t="s">
        <v>24</v>
      </c>
      <c r="D18" s="10" t="s">
        <v>40</v>
      </c>
      <c r="E18" s="25"/>
      <c r="F18" s="26">
        <v>50000.0</v>
      </c>
      <c r="G18" s="26">
        <v>15000.0</v>
      </c>
      <c r="H18" s="26">
        <v>50000.0</v>
      </c>
      <c r="I18" s="26">
        <v>7000.0</v>
      </c>
      <c r="J18" s="32">
        <f>sum(F18:I18)</f>
        <v>122000</v>
      </c>
      <c r="K18" s="8" t="s">
        <v>41</v>
      </c>
      <c r="L18" s="9"/>
    </row>
    <row r="19">
      <c r="A19" s="10"/>
      <c r="B19" s="10"/>
      <c r="C19" s="10"/>
      <c r="D19" s="10" t="s">
        <v>42</v>
      </c>
      <c r="E19" s="25"/>
      <c r="F19" s="37">
        <f t="shared" ref="F19:I19" si="3">F18/sum($F18:$I18)</f>
        <v>0.4098360656</v>
      </c>
      <c r="G19" s="37">
        <f t="shared" si="3"/>
        <v>0.1229508197</v>
      </c>
      <c r="H19" s="37">
        <f t="shared" si="3"/>
        <v>0.4098360656</v>
      </c>
      <c r="I19" s="37">
        <f t="shared" si="3"/>
        <v>0.05737704918</v>
      </c>
      <c r="J19" s="13"/>
      <c r="K19" s="8"/>
      <c r="L19" s="9"/>
    </row>
    <row r="20">
      <c r="A20" s="28"/>
      <c r="B20" s="38"/>
      <c r="C20" s="39" t="s">
        <v>30</v>
      </c>
      <c r="D20" s="24" t="s">
        <v>43</v>
      </c>
      <c r="E20" s="25"/>
      <c r="F20" s="40">
        <v>0.41</v>
      </c>
      <c r="G20" s="40">
        <v>0.12</v>
      </c>
      <c r="H20" s="40">
        <v>0.41</v>
      </c>
      <c r="I20" s="40">
        <v>0.06</v>
      </c>
      <c r="K20" s="8" t="s">
        <v>44</v>
      </c>
      <c r="L20" s="41" t="s">
        <v>45</v>
      </c>
    </row>
    <row r="21">
      <c r="A21" s="24"/>
      <c r="B21" s="24"/>
      <c r="C21" s="24"/>
      <c r="D21" s="10" t="s">
        <v>46</v>
      </c>
      <c r="E21" s="25"/>
      <c r="F21" s="42">
        <f>sum(F20:I20)</f>
        <v>1</v>
      </c>
      <c r="G21" s="13"/>
      <c r="K21" s="8"/>
      <c r="L21" s="9"/>
    </row>
    <row r="22" collapsed="1">
      <c r="A22" s="43" t="s">
        <v>47</v>
      </c>
      <c r="B22" s="44"/>
      <c r="C22" s="45"/>
      <c r="D22" s="43"/>
      <c r="E22" s="46"/>
      <c r="F22" s="47"/>
      <c r="K22" s="8" t="s">
        <v>48</v>
      </c>
      <c r="L22" s="9"/>
    </row>
    <row r="23" hidden="1" outlineLevel="1">
      <c r="A23" s="10"/>
      <c r="B23" s="10"/>
      <c r="C23" s="10"/>
      <c r="D23" s="10" t="s">
        <v>49</v>
      </c>
      <c r="E23" s="10"/>
      <c r="F23" s="26">
        <v>3500.0</v>
      </c>
      <c r="G23" s="26">
        <v>2000.0</v>
      </c>
      <c r="H23" s="26">
        <v>15000.0</v>
      </c>
      <c r="I23" s="26">
        <f>150*10</f>
        <v>1500</v>
      </c>
      <c r="J23" s="27"/>
      <c r="K23" s="8" t="s">
        <v>50</v>
      </c>
      <c r="L23" s="9"/>
    </row>
    <row r="24" hidden="1" outlineLevel="1">
      <c r="A24" s="24"/>
      <c r="B24" s="24"/>
      <c r="C24" s="24"/>
      <c r="D24" s="10" t="s">
        <v>51</v>
      </c>
      <c r="E24" s="25"/>
      <c r="F24" s="26">
        <v>0.0</v>
      </c>
      <c r="G24" s="26">
        <v>0.0</v>
      </c>
      <c r="H24" s="26">
        <v>0.0</v>
      </c>
      <c r="I24" s="26">
        <v>0.0</v>
      </c>
      <c r="J24" s="27"/>
      <c r="K24" s="8" t="s">
        <v>52</v>
      </c>
      <c r="L24" s="9"/>
    </row>
    <row r="25" hidden="1" outlineLevel="1">
      <c r="A25" s="24"/>
      <c r="B25" s="24"/>
      <c r="C25" s="48" t="s">
        <v>53</v>
      </c>
      <c r="D25" s="48"/>
      <c r="E25" s="49"/>
      <c r="F25" s="50">
        <f t="shared" ref="F25:I25" si="4">sum(F23:F24)</f>
        <v>3500</v>
      </c>
      <c r="G25" s="50">
        <f t="shared" si="4"/>
        <v>2000</v>
      </c>
      <c r="H25" s="50">
        <f t="shared" si="4"/>
        <v>15000</v>
      </c>
      <c r="I25" s="50">
        <f t="shared" si="4"/>
        <v>1500</v>
      </c>
      <c r="J25" s="27"/>
      <c r="K25" s="8"/>
      <c r="L25" s="9"/>
    </row>
    <row r="26" hidden="1" outlineLevel="1">
      <c r="A26" s="24"/>
      <c r="B26" s="24"/>
      <c r="C26" s="51" t="s">
        <v>54</v>
      </c>
      <c r="D26" s="52"/>
      <c r="E26" s="53"/>
      <c r="F26" s="54">
        <f t="shared" ref="F26:I26" si="5">F25/F8</f>
        <v>175</v>
      </c>
      <c r="G26" s="54">
        <f t="shared" si="5"/>
        <v>80</v>
      </c>
      <c r="H26" s="55">
        <f t="shared" si="5"/>
        <v>1.5</v>
      </c>
      <c r="I26" s="56">
        <f t="shared" si="5"/>
        <v>150</v>
      </c>
      <c r="J26" s="27"/>
      <c r="K26" s="8"/>
      <c r="L26" s="9"/>
    </row>
    <row r="27" ht="15.75" customHeight="1">
      <c r="A27" s="10"/>
      <c r="B27" s="10"/>
      <c r="C27" s="10"/>
      <c r="D27" s="57"/>
      <c r="E27" s="58"/>
      <c r="F27" s="59"/>
      <c r="G27" s="18"/>
      <c r="H27" s="18"/>
      <c r="I27" s="18"/>
      <c r="J27" s="27"/>
      <c r="K27" s="8"/>
      <c r="L27" s="9"/>
    </row>
    <row r="28" collapsed="1">
      <c r="A28" s="60" t="s">
        <v>55</v>
      </c>
      <c r="B28" s="61"/>
      <c r="C28" s="61"/>
      <c r="D28" s="60"/>
      <c r="E28" s="62"/>
      <c r="F28" s="63"/>
      <c r="K28" s="8"/>
      <c r="L28" s="9"/>
    </row>
    <row r="29" hidden="1" outlineLevel="1">
      <c r="A29" s="64"/>
      <c r="B29" s="65" t="s">
        <v>24</v>
      </c>
      <c r="C29" s="66" t="s">
        <v>56</v>
      </c>
      <c r="D29" s="66"/>
      <c r="E29" s="67"/>
      <c r="F29" s="68"/>
      <c r="K29" s="8"/>
      <c r="L29" s="9"/>
    </row>
    <row r="30" hidden="1" outlineLevel="1">
      <c r="A30" s="64"/>
      <c r="B30" s="64"/>
      <c r="C30" s="64"/>
      <c r="D30" s="10" t="s">
        <v>57</v>
      </c>
      <c r="F30" s="69"/>
      <c r="J30" s="26">
        <v>60000.0</v>
      </c>
      <c r="K30" s="8" t="s">
        <v>58</v>
      </c>
      <c r="L30" s="9"/>
    </row>
    <row r="31" hidden="1" outlineLevel="1">
      <c r="A31" s="64"/>
      <c r="B31" s="64"/>
      <c r="C31" s="64"/>
      <c r="D31" s="10" t="s">
        <v>59</v>
      </c>
      <c r="J31" s="26"/>
      <c r="K31" s="8" t="s">
        <v>60</v>
      </c>
      <c r="L31" s="9"/>
    </row>
    <row r="32" hidden="1" outlineLevel="1">
      <c r="A32" s="64"/>
      <c r="B32" s="64"/>
      <c r="C32" s="64"/>
      <c r="D32" s="10" t="s">
        <v>61</v>
      </c>
      <c r="J32" s="26"/>
      <c r="K32" s="8" t="s">
        <v>62</v>
      </c>
      <c r="L32" s="9"/>
    </row>
    <row r="33" hidden="1" outlineLevel="1">
      <c r="A33" s="64"/>
      <c r="B33" s="64"/>
      <c r="C33" s="64"/>
      <c r="D33" s="10" t="s">
        <v>63</v>
      </c>
      <c r="J33" s="26"/>
      <c r="K33" s="8"/>
      <c r="L33" s="9"/>
    </row>
    <row r="34" hidden="1" outlineLevel="1">
      <c r="A34" s="64"/>
      <c r="B34" s="70" t="s">
        <v>64</v>
      </c>
      <c r="C34" s="30"/>
      <c r="D34" s="71"/>
      <c r="E34" s="30"/>
      <c r="F34" s="72"/>
      <c r="J34" s="32">
        <f>sum(J30:J33)</f>
        <v>60000</v>
      </c>
      <c r="K34" s="8"/>
      <c r="L34" s="9"/>
    </row>
    <row r="35" hidden="1" outlineLevel="1">
      <c r="A35" s="64"/>
      <c r="B35" s="65" t="s">
        <v>30</v>
      </c>
      <c r="C35" s="65" t="s">
        <v>65</v>
      </c>
      <c r="D35" s="66"/>
      <c r="E35" s="67"/>
      <c r="F35" s="73"/>
      <c r="K35" s="8"/>
      <c r="L35" s="9"/>
    </row>
    <row r="36" hidden="1" outlineLevel="1">
      <c r="A36" s="64"/>
      <c r="B36" s="64"/>
      <c r="C36" s="64"/>
      <c r="D36" s="10" t="s">
        <v>66</v>
      </c>
      <c r="F36" s="69"/>
      <c r="J36" s="26">
        <v>2500.0</v>
      </c>
      <c r="K36" s="8" t="s">
        <v>67</v>
      </c>
      <c r="L36" s="9"/>
    </row>
    <row r="37" hidden="1" outlineLevel="1">
      <c r="A37" s="64"/>
      <c r="B37" s="64"/>
      <c r="C37" s="64"/>
      <c r="D37" s="10" t="s">
        <v>68</v>
      </c>
      <c r="J37" s="26">
        <v>0.0</v>
      </c>
      <c r="K37" s="8" t="s">
        <v>69</v>
      </c>
      <c r="L37" s="9"/>
    </row>
    <row r="38" hidden="1" outlineLevel="1">
      <c r="A38" s="64"/>
      <c r="B38" s="64"/>
      <c r="C38" s="64"/>
      <c r="D38" s="10" t="s">
        <v>70</v>
      </c>
      <c r="J38" s="26">
        <v>500.0</v>
      </c>
      <c r="K38" s="8" t="s">
        <v>71</v>
      </c>
      <c r="L38" s="9"/>
    </row>
    <row r="39" hidden="1" outlineLevel="1">
      <c r="A39" s="64"/>
      <c r="B39" s="64"/>
      <c r="C39" s="64"/>
      <c r="D39" s="10" t="s">
        <v>72</v>
      </c>
      <c r="J39" s="26">
        <v>0.0</v>
      </c>
      <c r="K39" s="8"/>
      <c r="L39" s="9"/>
    </row>
    <row r="40" hidden="1" outlineLevel="1">
      <c r="A40" s="64"/>
      <c r="B40" s="64"/>
      <c r="C40" s="64"/>
      <c r="D40" s="10" t="s">
        <v>73</v>
      </c>
      <c r="J40" s="26">
        <v>50.0</v>
      </c>
      <c r="K40" s="8" t="s">
        <v>74</v>
      </c>
      <c r="L40" s="9"/>
    </row>
    <row r="41" hidden="1" outlineLevel="1">
      <c r="A41" s="64"/>
      <c r="B41" s="64"/>
      <c r="C41" s="10"/>
      <c r="D41" s="10" t="s">
        <v>75</v>
      </c>
      <c r="J41" s="26">
        <v>50.0</v>
      </c>
      <c r="K41" s="8" t="s">
        <v>76</v>
      </c>
      <c r="L41" s="9"/>
    </row>
    <row r="42" hidden="1" outlineLevel="1">
      <c r="A42" s="64"/>
      <c r="B42" s="64"/>
      <c r="C42" s="10"/>
      <c r="D42" s="10" t="s">
        <v>77</v>
      </c>
      <c r="J42" s="26">
        <v>0.0</v>
      </c>
      <c r="K42" s="8"/>
      <c r="L42" s="9"/>
    </row>
    <row r="43" hidden="1" outlineLevel="1">
      <c r="A43" s="64"/>
      <c r="B43" s="64"/>
      <c r="C43" s="10"/>
      <c r="D43" s="10" t="s">
        <v>78</v>
      </c>
      <c r="J43" s="26">
        <v>0.0</v>
      </c>
      <c r="K43" s="8" t="s">
        <v>79</v>
      </c>
      <c r="L43" s="9"/>
    </row>
    <row r="44" hidden="1" outlineLevel="1">
      <c r="A44" s="64"/>
      <c r="B44" s="64"/>
      <c r="C44" s="10"/>
      <c r="D44" s="10" t="s">
        <v>80</v>
      </c>
      <c r="J44" s="26"/>
      <c r="K44" s="8"/>
      <c r="L44" s="9"/>
    </row>
    <row r="45" hidden="1" outlineLevel="1">
      <c r="A45" s="24"/>
      <c r="B45" s="24"/>
      <c r="C45" s="10" t="s">
        <v>81</v>
      </c>
      <c r="D45" s="29"/>
      <c r="J45" s="32">
        <f>sum(J36:J44)</f>
        <v>3100</v>
      </c>
      <c r="K45" s="8"/>
      <c r="L45" s="9"/>
    </row>
    <row r="46" hidden="1" outlineLevel="1">
      <c r="A46" s="24"/>
      <c r="B46" s="71" t="s">
        <v>82</v>
      </c>
      <c r="C46" s="71"/>
      <c r="D46" s="31"/>
      <c r="E46" s="30"/>
      <c r="F46" s="72"/>
      <c r="J46" s="32">
        <f>sum(J34,J45)</f>
        <v>63100</v>
      </c>
      <c r="K46" s="8"/>
      <c r="L46" s="9"/>
    </row>
    <row r="47" hidden="1" outlineLevel="1">
      <c r="A47" s="74"/>
      <c r="B47" s="74"/>
      <c r="C47" s="75"/>
      <c r="D47" s="75" t="s">
        <v>83</v>
      </c>
      <c r="E47" s="76"/>
      <c r="F47" s="77">
        <f t="shared" ref="F47:I47" si="6">F20</f>
        <v>0.41</v>
      </c>
      <c r="G47" s="77">
        <f t="shared" si="6"/>
        <v>0.12</v>
      </c>
      <c r="H47" s="77">
        <f t="shared" si="6"/>
        <v>0.41</v>
      </c>
      <c r="I47" s="77">
        <f t="shared" si="6"/>
        <v>0.06</v>
      </c>
      <c r="J47" s="78"/>
      <c r="K47" s="79"/>
      <c r="L47" s="80"/>
      <c r="M47" s="81"/>
      <c r="N47" s="81"/>
      <c r="O47" s="81"/>
      <c r="P47" s="81"/>
      <c r="Q47" s="81"/>
      <c r="R47" s="81"/>
      <c r="S47" s="81"/>
      <c r="T47" s="81"/>
      <c r="U47" s="81"/>
      <c r="V47" s="81"/>
      <c r="W47" s="81"/>
      <c r="X47" s="81"/>
      <c r="Y47" s="81"/>
      <c r="Z47" s="81"/>
      <c r="AA47" s="81"/>
      <c r="AB47" s="81"/>
      <c r="AC47" s="81"/>
      <c r="AD47" s="81"/>
      <c r="AE47" s="81"/>
    </row>
    <row r="48" hidden="1" outlineLevel="1">
      <c r="A48" s="74"/>
      <c r="B48" s="74"/>
      <c r="C48" s="78"/>
      <c r="D48" s="10" t="s">
        <v>46</v>
      </c>
      <c r="E48" s="82"/>
      <c r="F48" s="42">
        <f>sum(F47:I47)</f>
        <v>1</v>
      </c>
      <c r="G48" s="83"/>
      <c r="H48" s="83"/>
      <c r="I48" s="83"/>
      <c r="K48" s="79"/>
      <c r="L48" s="80"/>
      <c r="M48" s="81"/>
      <c r="N48" s="81"/>
      <c r="O48" s="81"/>
      <c r="P48" s="81"/>
      <c r="Q48" s="81"/>
      <c r="R48" s="81"/>
      <c r="S48" s="81"/>
      <c r="T48" s="81"/>
      <c r="U48" s="81"/>
      <c r="V48" s="81"/>
      <c r="W48" s="81"/>
      <c r="X48" s="81"/>
      <c r="Y48" s="81"/>
      <c r="Z48" s="81"/>
      <c r="AA48" s="81"/>
      <c r="AB48" s="81"/>
      <c r="AC48" s="81"/>
      <c r="AD48" s="81"/>
      <c r="AE48" s="81"/>
    </row>
    <row r="49" hidden="1" outlineLevel="1">
      <c r="A49" s="24"/>
      <c r="B49" s="71" t="s">
        <v>84</v>
      </c>
      <c r="C49" s="71"/>
      <c r="D49" s="31"/>
      <c r="E49" s="30"/>
      <c r="F49" s="32">
        <f t="shared" ref="F49:I49" si="7">$J46*F47</f>
        <v>25871</v>
      </c>
      <c r="G49" s="32">
        <f t="shared" si="7"/>
        <v>7572</v>
      </c>
      <c r="H49" s="32">
        <f t="shared" si="7"/>
        <v>25871</v>
      </c>
      <c r="I49" s="32">
        <f t="shared" si="7"/>
        <v>3786</v>
      </c>
      <c r="K49" s="8" t="s">
        <v>85</v>
      </c>
      <c r="L49" s="9"/>
    </row>
    <row r="50" hidden="1" outlineLevel="1">
      <c r="A50" s="24"/>
      <c r="B50" s="84" t="s">
        <v>86</v>
      </c>
      <c r="C50" s="85"/>
      <c r="D50" s="86"/>
      <c r="E50" s="87"/>
      <c r="F50" s="88">
        <f t="shared" ref="F50:I50" si="8">F49/F$8</f>
        <v>1293.55</v>
      </c>
      <c r="G50" s="88">
        <f t="shared" si="8"/>
        <v>302.88</v>
      </c>
      <c r="H50" s="88">
        <f t="shared" si="8"/>
        <v>2.5871</v>
      </c>
      <c r="I50" s="89">
        <f t="shared" si="8"/>
        <v>378.6</v>
      </c>
      <c r="J50" s="90"/>
      <c r="K50" s="91" t="s">
        <v>87</v>
      </c>
      <c r="L50" s="92"/>
      <c r="M50" s="93"/>
      <c r="N50" s="93"/>
      <c r="O50" s="93"/>
      <c r="P50" s="93"/>
      <c r="Q50" s="93"/>
      <c r="R50" s="93"/>
      <c r="S50" s="93"/>
      <c r="T50" s="93"/>
      <c r="U50" s="93"/>
      <c r="V50" s="93"/>
      <c r="W50" s="93"/>
      <c r="X50" s="93"/>
      <c r="Y50" s="93"/>
      <c r="Z50" s="93"/>
      <c r="AA50" s="93"/>
      <c r="AB50" s="93"/>
      <c r="AC50" s="93"/>
      <c r="AD50" s="93"/>
      <c r="AE50" s="93"/>
    </row>
    <row r="51">
      <c r="A51" s="10"/>
      <c r="B51" s="10"/>
      <c r="C51" s="10"/>
      <c r="D51" s="24"/>
      <c r="E51" s="25"/>
      <c r="F51" s="94"/>
      <c r="K51" s="8"/>
      <c r="L51" s="9"/>
    </row>
    <row r="52">
      <c r="A52" s="95" t="s">
        <v>88</v>
      </c>
      <c r="B52" s="96"/>
      <c r="C52" s="96"/>
      <c r="D52" s="95"/>
      <c r="E52" s="97"/>
      <c r="F52" s="98"/>
      <c r="K52" s="8" t="s">
        <v>89</v>
      </c>
      <c r="L52" s="9"/>
    </row>
    <row r="53">
      <c r="A53" s="64"/>
      <c r="B53" s="99" t="s">
        <v>24</v>
      </c>
      <c r="C53" s="99" t="s">
        <v>90</v>
      </c>
      <c r="D53" s="99"/>
      <c r="E53" s="100"/>
      <c r="F53" s="101"/>
      <c r="K53" s="8" t="s">
        <v>91</v>
      </c>
      <c r="L53" s="9"/>
    </row>
    <row r="54">
      <c r="A54" s="10"/>
      <c r="B54" s="10"/>
      <c r="C54" s="10"/>
      <c r="D54" s="10" t="s">
        <v>92</v>
      </c>
      <c r="F54" s="32">
        <f t="shared" ref="F54:I54" si="9">F12</f>
        <v>12000</v>
      </c>
      <c r="G54" s="32">
        <f t="shared" si="9"/>
        <v>16000</v>
      </c>
      <c r="H54" s="32">
        <f t="shared" si="9"/>
        <v>10000</v>
      </c>
      <c r="I54" s="32">
        <f t="shared" si="9"/>
        <v>250</v>
      </c>
      <c r="J54" s="102"/>
      <c r="K54" s="8" t="s">
        <v>93</v>
      </c>
      <c r="L54" s="9"/>
      <c r="M54" s="9"/>
    </row>
    <row r="55">
      <c r="A55" s="10"/>
      <c r="B55" s="10"/>
      <c r="C55" s="10"/>
      <c r="D55" s="10" t="s">
        <v>94</v>
      </c>
      <c r="F55" s="26">
        <v>5000.0</v>
      </c>
      <c r="G55" s="26">
        <v>1500.0</v>
      </c>
      <c r="H55" s="26"/>
      <c r="I55" s="26"/>
      <c r="J55" s="26"/>
      <c r="K55" s="8" t="s">
        <v>95</v>
      </c>
      <c r="L55" s="9" t="s">
        <v>96</v>
      </c>
      <c r="M55" s="9"/>
    </row>
    <row r="56">
      <c r="A56" s="10"/>
      <c r="B56" s="10"/>
      <c r="C56" s="10"/>
      <c r="D56" s="10" t="s">
        <v>97</v>
      </c>
      <c r="F56" s="26"/>
      <c r="G56" s="26"/>
      <c r="H56" s="26">
        <v>500.0</v>
      </c>
      <c r="I56" s="26"/>
      <c r="J56" s="26"/>
      <c r="K56" s="8"/>
      <c r="L56" s="9"/>
      <c r="M56" s="9"/>
    </row>
    <row r="57">
      <c r="A57" s="10"/>
      <c r="B57" s="10"/>
      <c r="C57" s="10"/>
      <c r="D57" s="10" t="s">
        <v>98</v>
      </c>
      <c r="F57" s="26"/>
      <c r="G57" s="26">
        <v>2500.0</v>
      </c>
      <c r="H57" s="26"/>
      <c r="I57" s="26"/>
      <c r="J57" s="26">
        <v>4500.0</v>
      </c>
      <c r="K57" s="8"/>
      <c r="L57" s="9"/>
      <c r="M57" s="9"/>
    </row>
    <row r="58">
      <c r="A58" s="10"/>
      <c r="B58" s="10"/>
      <c r="C58" s="10"/>
      <c r="D58" s="10" t="s">
        <v>99</v>
      </c>
      <c r="F58" s="26">
        <v>6000.0</v>
      </c>
      <c r="G58" s="26">
        <v>500.0</v>
      </c>
      <c r="H58" s="26">
        <v>50.0</v>
      </c>
      <c r="I58" s="26">
        <v>450.0</v>
      </c>
      <c r="J58" s="26"/>
      <c r="K58" s="8"/>
      <c r="L58" s="9"/>
      <c r="M58" s="9"/>
    </row>
    <row r="59">
      <c r="A59" s="10"/>
      <c r="B59" s="10"/>
      <c r="C59" s="10"/>
      <c r="D59" s="10" t="s">
        <v>100</v>
      </c>
      <c r="F59" s="26"/>
      <c r="G59" s="26"/>
      <c r="H59" s="26"/>
      <c r="I59" s="26"/>
      <c r="J59" s="26"/>
      <c r="K59" s="8"/>
      <c r="L59" s="9"/>
      <c r="M59" s="9"/>
    </row>
    <row r="60">
      <c r="A60" s="10"/>
      <c r="B60" s="10"/>
      <c r="C60" s="10"/>
      <c r="D60" s="10" t="s">
        <v>80</v>
      </c>
      <c r="F60" s="26"/>
      <c r="G60" s="26"/>
      <c r="H60" s="26"/>
      <c r="I60" s="26"/>
      <c r="J60" s="26"/>
      <c r="K60" s="8"/>
      <c r="L60" s="9" t="s">
        <v>101</v>
      </c>
      <c r="M60" s="9"/>
    </row>
    <row r="61">
      <c r="A61" s="10"/>
      <c r="B61" s="10"/>
      <c r="C61" s="71" t="s">
        <v>102</v>
      </c>
      <c r="D61" s="71"/>
      <c r="E61" s="30"/>
      <c r="F61" s="32">
        <f t="shared" ref="F61:I61" si="10">sum(F54:F60)</f>
        <v>23000</v>
      </c>
      <c r="G61" s="32">
        <f t="shared" si="10"/>
        <v>20500</v>
      </c>
      <c r="H61" s="32">
        <f t="shared" si="10"/>
        <v>10550</v>
      </c>
      <c r="I61" s="32">
        <f t="shared" si="10"/>
        <v>700</v>
      </c>
      <c r="J61" s="32">
        <f>sum(J55:J60)</f>
        <v>4500</v>
      </c>
      <c r="K61" s="8"/>
      <c r="L61" s="9"/>
      <c r="M61" s="9"/>
    </row>
    <row r="62">
      <c r="A62" s="74"/>
      <c r="B62" s="74"/>
      <c r="C62" s="75"/>
      <c r="D62" s="75" t="s">
        <v>103</v>
      </c>
      <c r="E62" s="76"/>
      <c r="F62" s="77">
        <f t="shared" ref="F62:I62" si="11">F20</f>
        <v>0.41</v>
      </c>
      <c r="G62" s="77">
        <f t="shared" si="11"/>
        <v>0.12</v>
      </c>
      <c r="H62" s="77">
        <f t="shared" si="11"/>
        <v>0.41</v>
      </c>
      <c r="I62" s="77">
        <f t="shared" si="11"/>
        <v>0.06</v>
      </c>
      <c r="J62" s="75"/>
      <c r="K62" s="79" t="s">
        <v>104</v>
      </c>
      <c r="L62" s="80"/>
      <c r="M62" s="81"/>
      <c r="N62" s="81"/>
      <c r="O62" s="81"/>
      <c r="P62" s="81"/>
      <c r="Q62" s="81"/>
      <c r="R62" s="81"/>
      <c r="S62" s="81"/>
      <c r="T62" s="81"/>
      <c r="U62" s="81"/>
      <c r="V62" s="81"/>
      <c r="W62" s="81"/>
      <c r="X62" s="81"/>
      <c r="Y62" s="81"/>
      <c r="Z62" s="81"/>
      <c r="AA62" s="81"/>
      <c r="AB62" s="81"/>
      <c r="AC62" s="81"/>
      <c r="AD62" s="81"/>
      <c r="AE62" s="81"/>
    </row>
    <row r="63">
      <c r="A63" s="74"/>
      <c r="B63" s="74"/>
      <c r="C63" s="78"/>
      <c r="D63" s="10" t="s">
        <v>46</v>
      </c>
      <c r="E63" s="82"/>
      <c r="F63" s="42">
        <f>sum(F62:I62)</f>
        <v>1</v>
      </c>
      <c r="G63" s="83"/>
      <c r="H63" s="83"/>
      <c r="I63" s="83"/>
      <c r="K63" s="79"/>
      <c r="L63" s="80"/>
      <c r="M63" s="81"/>
      <c r="N63" s="81"/>
      <c r="O63" s="81"/>
      <c r="P63" s="81"/>
      <c r="Q63" s="81"/>
      <c r="R63" s="81"/>
      <c r="S63" s="81"/>
      <c r="T63" s="81"/>
      <c r="U63" s="81"/>
      <c r="V63" s="81"/>
      <c r="W63" s="81"/>
      <c r="X63" s="81"/>
      <c r="Y63" s="81"/>
      <c r="Z63" s="81"/>
      <c r="AA63" s="81"/>
      <c r="AB63" s="81"/>
      <c r="AC63" s="81"/>
      <c r="AD63" s="81"/>
      <c r="AE63" s="81"/>
    </row>
    <row r="64">
      <c r="A64" s="10"/>
      <c r="B64" s="10"/>
      <c r="C64" s="71" t="s">
        <v>105</v>
      </c>
      <c r="D64" s="71"/>
      <c r="E64" s="30"/>
      <c r="F64" s="32">
        <f t="shared" ref="F64:I64" si="12">$J$61*F62</f>
        <v>1845</v>
      </c>
      <c r="G64" s="32">
        <f t="shared" si="12"/>
        <v>540</v>
      </c>
      <c r="H64" s="32">
        <f t="shared" si="12"/>
        <v>1845</v>
      </c>
      <c r="I64" s="32">
        <f t="shared" si="12"/>
        <v>270</v>
      </c>
      <c r="J64" s="32"/>
      <c r="K64" s="8"/>
      <c r="L64" s="9"/>
      <c r="M64" s="9"/>
    </row>
    <row r="65">
      <c r="A65" s="10"/>
      <c r="B65" s="10"/>
      <c r="C65" s="103" t="s">
        <v>106</v>
      </c>
      <c r="D65" s="103"/>
      <c r="E65" s="52"/>
      <c r="F65" s="104">
        <f t="shared" ref="F65:I65" si="13">sum(F61:F64)</f>
        <v>24846.41</v>
      </c>
      <c r="G65" s="104">
        <f t="shared" si="13"/>
        <v>21040.12</v>
      </c>
      <c r="H65" s="104">
        <f t="shared" si="13"/>
        <v>12395.41</v>
      </c>
      <c r="I65" s="104">
        <f t="shared" si="13"/>
        <v>970.06</v>
      </c>
      <c r="K65" s="8"/>
      <c r="L65" s="9"/>
      <c r="M65" s="9"/>
    </row>
    <row r="66">
      <c r="A66" s="10"/>
      <c r="B66" s="99" t="s">
        <v>30</v>
      </c>
      <c r="C66" s="99" t="s">
        <v>107</v>
      </c>
      <c r="D66" s="105"/>
      <c r="E66" s="100"/>
      <c r="F66" s="106"/>
      <c r="K66" s="8"/>
      <c r="L66" s="9"/>
      <c r="M66" s="9"/>
    </row>
    <row r="67">
      <c r="A67" s="10"/>
      <c r="B67" s="10"/>
      <c r="C67" s="10"/>
      <c r="D67" s="10" t="s">
        <v>108</v>
      </c>
      <c r="F67" s="69"/>
      <c r="J67" s="107">
        <v>100.0</v>
      </c>
      <c r="K67" s="8"/>
      <c r="L67" s="9"/>
      <c r="M67" s="9"/>
    </row>
    <row r="68">
      <c r="A68" s="10"/>
      <c r="B68" s="10"/>
      <c r="C68" s="10"/>
      <c r="D68" s="10" t="s">
        <v>109</v>
      </c>
      <c r="J68" s="107">
        <v>500.0</v>
      </c>
      <c r="K68" s="8"/>
      <c r="L68" s="9"/>
      <c r="M68" s="9"/>
    </row>
    <row r="69">
      <c r="A69" s="10"/>
      <c r="B69" s="10"/>
      <c r="C69" s="10"/>
      <c r="D69" s="10" t="s">
        <v>110</v>
      </c>
      <c r="J69" s="107"/>
      <c r="K69" s="8"/>
      <c r="L69" s="9"/>
      <c r="M69" s="9"/>
    </row>
    <row r="70">
      <c r="A70" s="10"/>
      <c r="B70" s="10"/>
      <c r="C70" s="10"/>
      <c r="D70" s="10" t="s">
        <v>111</v>
      </c>
      <c r="J70" s="107"/>
      <c r="K70" s="8"/>
      <c r="L70" s="9"/>
      <c r="M70" s="9"/>
    </row>
    <row r="71">
      <c r="A71" s="10"/>
      <c r="B71" s="10"/>
      <c r="C71" s="10"/>
      <c r="D71" s="10" t="s">
        <v>112</v>
      </c>
      <c r="J71" s="107">
        <v>50.0</v>
      </c>
      <c r="K71" s="8"/>
      <c r="L71" s="9"/>
      <c r="M71" s="9"/>
    </row>
    <row r="72">
      <c r="A72" s="10"/>
      <c r="B72" s="10"/>
      <c r="C72" s="10"/>
      <c r="D72" s="10" t="s">
        <v>113</v>
      </c>
      <c r="J72" s="107">
        <v>150.0</v>
      </c>
      <c r="K72" s="8"/>
      <c r="L72" s="9"/>
      <c r="M72" s="9"/>
    </row>
    <row r="73">
      <c r="A73" s="10"/>
      <c r="B73" s="10"/>
      <c r="C73" s="10"/>
      <c r="D73" s="10" t="s">
        <v>114</v>
      </c>
      <c r="J73" s="107">
        <v>100.0</v>
      </c>
      <c r="K73" s="8" t="s">
        <v>115</v>
      </c>
      <c r="L73" s="9"/>
      <c r="M73" s="9"/>
    </row>
    <row r="74">
      <c r="A74" s="10"/>
      <c r="B74" s="10"/>
      <c r="C74" s="10"/>
      <c r="D74" s="10" t="s">
        <v>80</v>
      </c>
      <c r="J74" s="107"/>
      <c r="K74" s="8"/>
      <c r="L74" s="9"/>
      <c r="M74" s="9"/>
    </row>
    <row r="75">
      <c r="A75" s="64"/>
      <c r="B75" s="10"/>
      <c r="C75" s="71" t="s">
        <v>116</v>
      </c>
      <c r="D75" s="71"/>
      <c r="E75" s="30"/>
      <c r="F75" s="72"/>
      <c r="J75" s="108">
        <f>sum(J67:J74)</f>
        <v>900</v>
      </c>
      <c r="K75" s="8" t="s">
        <v>117</v>
      </c>
      <c r="L75" s="9"/>
    </row>
    <row r="76">
      <c r="A76" s="64"/>
      <c r="B76" s="10"/>
      <c r="C76" s="109"/>
      <c r="D76" s="78" t="s">
        <v>118</v>
      </c>
      <c r="E76" s="30"/>
      <c r="F76" s="77">
        <f t="shared" ref="F76:I76" si="14">F20</f>
        <v>0.41</v>
      </c>
      <c r="G76" s="77">
        <f t="shared" si="14"/>
        <v>0.12</v>
      </c>
      <c r="H76" s="77">
        <f t="shared" si="14"/>
        <v>0.41</v>
      </c>
      <c r="I76" s="77">
        <f t="shared" si="14"/>
        <v>0.06</v>
      </c>
      <c r="J76" s="110"/>
      <c r="K76" s="8"/>
      <c r="L76" s="9" t="s">
        <v>119</v>
      </c>
    </row>
    <row r="77">
      <c r="A77" s="64"/>
      <c r="B77" s="10"/>
      <c r="C77" s="109"/>
      <c r="D77" s="10" t="s">
        <v>46</v>
      </c>
      <c r="E77" s="82"/>
      <c r="F77" s="42">
        <f>sum(F76:I76)</f>
        <v>1</v>
      </c>
      <c r="G77" s="111"/>
      <c r="H77" s="111"/>
      <c r="I77" s="111"/>
      <c r="K77" s="8"/>
      <c r="L77" s="9"/>
    </row>
    <row r="78">
      <c r="A78" s="64"/>
      <c r="B78" s="10"/>
      <c r="C78" s="109" t="s">
        <v>120</v>
      </c>
      <c r="D78" s="109"/>
      <c r="E78" s="30"/>
      <c r="F78" s="104">
        <f t="shared" ref="F78:I78" si="15">$J75*F76</f>
        <v>369</v>
      </c>
      <c r="G78" s="104">
        <f t="shared" si="15"/>
        <v>108</v>
      </c>
      <c r="H78" s="104">
        <f t="shared" si="15"/>
        <v>369</v>
      </c>
      <c r="I78" s="104">
        <f t="shared" si="15"/>
        <v>54</v>
      </c>
      <c r="K78" s="8"/>
      <c r="L78" s="9"/>
    </row>
    <row r="79">
      <c r="A79" s="10"/>
      <c r="B79" s="112" t="s">
        <v>121</v>
      </c>
      <c r="C79" s="112" t="s">
        <v>56</v>
      </c>
      <c r="D79" s="113"/>
      <c r="E79" s="114"/>
      <c r="F79" s="115"/>
      <c r="G79" s="18"/>
      <c r="H79" s="18"/>
      <c r="I79" s="18"/>
      <c r="J79" s="18"/>
      <c r="K79" s="8"/>
      <c r="L79" s="9"/>
    </row>
    <row r="80">
      <c r="A80" s="10"/>
      <c r="B80" s="10"/>
      <c r="C80" s="10" t="s">
        <v>24</v>
      </c>
      <c r="D80" s="10" t="s">
        <v>57</v>
      </c>
      <c r="F80" s="26">
        <v>5000.0</v>
      </c>
      <c r="G80" s="26">
        <v>2000.0</v>
      </c>
      <c r="H80" s="26">
        <v>1000.0</v>
      </c>
      <c r="I80" s="26">
        <v>500.0</v>
      </c>
      <c r="J80" s="102"/>
      <c r="K80" s="8" t="s">
        <v>122</v>
      </c>
      <c r="L80" s="9"/>
      <c r="M80" s="9"/>
    </row>
    <row r="81">
      <c r="A81" s="10"/>
      <c r="B81" s="10"/>
      <c r="C81" s="10"/>
      <c r="D81" s="71" t="s">
        <v>123</v>
      </c>
      <c r="E81" s="31"/>
      <c r="F81" s="32">
        <f t="shared" ref="F81:I81" si="16">F80</f>
        <v>5000</v>
      </c>
      <c r="G81" s="116">
        <f t="shared" si="16"/>
        <v>2000</v>
      </c>
      <c r="H81" s="116">
        <f t="shared" si="16"/>
        <v>1000</v>
      </c>
      <c r="I81" s="116">
        <f t="shared" si="16"/>
        <v>500</v>
      </c>
      <c r="K81" s="8"/>
      <c r="L81" s="9"/>
      <c r="M81" s="9"/>
    </row>
    <row r="82">
      <c r="A82" s="24"/>
      <c r="B82" s="24" t="s">
        <v>124</v>
      </c>
      <c r="C82" s="10" t="s">
        <v>30</v>
      </c>
      <c r="D82" s="10" t="s">
        <v>125</v>
      </c>
      <c r="E82" s="29"/>
      <c r="F82" s="102"/>
      <c r="J82" s="26">
        <v>0.0</v>
      </c>
      <c r="K82" s="8" t="s">
        <v>126</v>
      </c>
      <c r="L82" s="9" t="s">
        <v>127</v>
      </c>
      <c r="M82" s="9"/>
    </row>
    <row r="83">
      <c r="A83" s="64"/>
      <c r="B83" s="10"/>
      <c r="C83" s="109"/>
      <c r="D83" s="78" t="s">
        <v>118</v>
      </c>
      <c r="E83" s="30"/>
      <c r="F83" s="77">
        <f t="shared" ref="F83:I83" si="17">F20</f>
        <v>0.41</v>
      </c>
      <c r="G83" s="77">
        <f t="shared" si="17"/>
        <v>0.12</v>
      </c>
      <c r="H83" s="77">
        <f t="shared" si="17"/>
        <v>0.41</v>
      </c>
      <c r="I83" s="77">
        <f t="shared" si="17"/>
        <v>0.06</v>
      </c>
      <c r="J83" s="110"/>
      <c r="K83" s="8"/>
      <c r="L83" s="9" t="s">
        <v>119</v>
      </c>
    </row>
    <row r="84">
      <c r="A84" s="10"/>
      <c r="B84" s="10"/>
      <c r="C84" s="10"/>
      <c r="D84" s="117" t="s">
        <v>128</v>
      </c>
      <c r="E84" s="25"/>
      <c r="F84" s="118">
        <f t="shared" ref="F84:I84" si="18">$J$82*F83</f>
        <v>0</v>
      </c>
      <c r="G84" s="118">
        <f t="shared" si="18"/>
        <v>0</v>
      </c>
      <c r="H84" s="118">
        <f t="shared" si="18"/>
        <v>0</v>
      </c>
      <c r="I84" s="118">
        <f t="shared" si="18"/>
        <v>0</v>
      </c>
      <c r="K84" s="8"/>
      <c r="L84" s="9"/>
      <c r="M84" s="9"/>
    </row>
    <row r="85">
      <c r="A85" s="10"/>
      <c r="B85" s="112" t="s">
        <v>129</v>
      </c>
      <c r="C85" s="119" t="s">
        <v>130</v>
      </c>
      <c r="D85" s="100"/>
      <c r="E85" s="114"/>
      <c r="F85" s="120"/>
      <c r="G85" s="18"/>
      <c r="H85" s="18"/>
      <c r="I85" s="18"/>
      <c r="J85" s="18"/>
      <c r="K85" s="8" t="s">
        <v>131</v>
      </c>
      <c r="L85" s="9"/>
      <c r="M85" s="9"/>
    </row>
    <row r="86">
      <c r="A86" s="10"/>
      <c r="B86" s="10"/>
      <c r="C86" s="10"/>
      <c r="D86" s="10" t="s">
        <v>132</v>
      </c>
      <c r="F86" s="69"/>
      <c r="J86" s="26">
        <v>2500.0</v>
      </c>
      <c r="K86" s="8"/>
      <c r="L86" s="9"/>
      <c r="M86" s="9"/>
    </row>
    <row r="87">
      <c r="A87" s="10"/>
      <c r="B87" s="10"/>
      <c r="C87" s="10"/>
      <c r="D87" s="10" t="s">
        <v>133</v>
      </c>
      <c r="J87" s="26">
        <v>5000.0</v>
      </c>
      <c r="K87" s="8"/>
      <c r="L87" s="9"/>
      <c r="M87" s="9"/>
    </row>
    <row r="88">
      <c r="A88" s="10"/>
      <c r="B88" s="10"/>
      <c r="C88" s="10"/>
      <c r="D88" s="10" t="s">
        <v>134</v>
      </c>
      <c r="J88" s="26">
        <v>100.0</v>
      </c>
      <c r="K88" s="8"/>
      <c r="L88" s="9"/>
      <c r="M88" s="9"/>
    </row>
    <row r="89">
      <c r="A89" s="10"/>
      <c r="B89" s="10"/>
      <c r="C89" s="10"/>
      <c r="D89" s="10" t="s">
        <v>135</v>
      </c>
      <c r="J89" s="26"/>
      <c r="K89" s="8"/>
      <c r="L89" s="9"/>
      <c r="M89" s="9"/>
    </row>
    <row r="90">
      <c r="A90" s="10"/>
      <c r="B90" s="10"/>
      <c r="C90" s="10"/>
      <c r="D90" s="10" t="s">
        <v>136</v>
      </c>
      <c r="J90" s="26"/>
      <c r="K90" s="8"/>
      <c r="L90" s="9"/>
      <c r="M90" s="9"/>
    </row>
    <row r="91">
      <c r="A91" s="64"/>
      <c r="B91" s="64"/>
      <c r="C91" s="109" t="s">
        <v>137</v>
      </c>
      <c r="D91" s="30"/>
      <c r="E91" s="31"/>
      <c r="F91" s="72"/>
      <c r="J91" s="108">
        <f>sum(J86:J90)</f>
        <v>7600</v>
      </c>
      <c r="K91" s="8"/>
      <c r="L91" s="9"/>
    </row>
    <row r="92">
      <c r="A92" s="64"/>
      <c r="B92" s="10"/>
      <c r="C92" s="109"/>
      <c r="D92" s="78" t="s">
        <v>138</v>
      </c>
      <c r="E92" s="30"/>
      <c r="F92" s="77">
        <f t="shared" ref="F92:I92" si="19">F20</f>
        <v>0.41</v>
      </c>
      <c r="G92" s="77">
        <f t="shared" si="19"/>
        <v>0.12</v>
      </c>
      <c r="H92" s="77">
        <f t="shared" si="19"/>
        <v>0.41</v>
      </c>
      <c r="I92" s="77">
        <f t="shared" si="19"/>
        <v>0.06</v>
      </c>
      <c r="J92" s="110"/>
      <c r="K92" s="8"/>
      <c r="L92" s="9" t="s">
        <v>119</v>
      </c>
    </row>
    <row r="93">
      <c r="A93" s="64"/>
      <c r="B93" s="64"/>
      <c r="C93" s="103" t="s">
        <v>139</v>
      </c>
      <c r="D93" s="52"/>
      <c r="E93" s="121"/>
      <c r="F93" s="104">
        <f t="shared" ref="F93:I93" si="20">$J91*F92</f>
        <v>3116</v>
      </c>
      <c r="G93" s="104">
        <f t="shared" si="20"/>
        <v>912</v>
      </c>
      <c r="H93" s="104">
        <f t="shared" si="20"/>
        <v>3116</v>
      </c>
      <c r="I93" s="104">
        <f t="shared" si="20"/>
        <v>456</v>
      </c>
      <c r="K93" s="8"/>
      <c r="L93" s="9"/>
    </row>
    <row r="94">
      <c r="A94" s="10"/>
      <c r="B94" s="112" t="s">
        <v>140</v>
      </c>
      <c r="C94" s="119" t="s">
        <v>141</v>
      </c>
      <c r="D94" s="113"/>
      <c r="E94" s="114"/>
      <c r="F94" s="122"/>
      <c r="G94" s="18"/>
      <c r="H94" s="18"/>
      <c r="I94" s="18"/>
      <c r="J94" s="18"/>
      <c r="K94" s="8"/>
      <c r="L94" s="9"/>
    </row>
    <row r="95">
      <c r="A95" s="10"/>
      <c r="B95" s="10"/>
      <c r="C95" s="10"/>
      <c r="D95" s="10" t="s">
        <v>142</v>
      </c>
      <c r="F95" s="123"/>
      <c r="J95" s="26"/>
      <c r="K95" s="8"/>
      <c r="L95" s="9"/>
    </row>
    <row r="96">
      <c r="A96" s="10"/>
      <c r="B96" s="10"/>
      <c r="C96" s="10"/>
      <c r="D96" s="10" t="s">
        <v>143</v>
      </c>
      <c r="J96" s="26"/>
      <c r="K96" s="8"/>
      <c r="L96" s="9"/>
    </row>
    <row r="97">
      <c r="A97" s="10"/>
      <c r="B97" s="10"/>
      <c r="C97" s="10"/>
      <c r="D97" s="10" t="s">
        <v>144</v>
      </c>
      <c r="J97" s="26"/>
      <c r="K97" s="8"/>
      <c r="L97" s="9"/>
    </row>
    <row r="98">
      <c r="A98" s="10"/>
      <c r="B98" s="10"/>
      <c r="C98" s="10"/>
      <c r="D98" s="10" t="s">
        <v>145</v>
      </c>
      <c r="J98" s="26"/>
      <c r="K98" s="8"/>
      <c r="L98" s="9"/>
    </row>
    <row r="99">
      <c r="A99" s="10"/>
      <c r="B99" s="10"/>
      <c r="C99" s="10"/>
      <c r="D99" s="10" t="s">
        <v>80</v>
      </c>
      <c r="J99" s="26"/>
      <c r="K99" s="8"/>
      <c r="L99" s="9"/>
    </row>
    <row r="100">
      <c r="A100" s="64"/>
      <c r="B100" s="64"/>
      <c r="C100" s="109" t="s">
        <v>146</v>
      </c>
      <c r="D100" s="30"/>
      <c r="E100" s="31"/>
      <c r="F100" s="124"/>
      <c r="J100" s="32">
        <f>sum(J95:J99)</f>
        <v>0</v>
      </c>
      <c r="K100" s="8"/>
      <c r="L100" s="9"/>
    </row>
    <row r="101">
      <c r="A101" s="64"/>
      <c r="B101" s="64"/>
      <c r="C101" s="109" t="s">
        <v>147</v>
      </c>
      <c r="D101" s="30"/>
      <c r="E101" s="31"/>
      <c r="F101" s="32">
        <f t="shared" ref="F101:I101" si="21">$J100*F$20</f>
        <v>0</v>
      </c>
      <c r="G101" s="32">
        <f t="shared" si="21"/>
        <v>0</v>
      </c>
      <c r="H101" s="32">
        <f t="shared" si="21"/>
        <v>0</v>
      </c>
      <c r="I101" s="32">
        <f t="shared" si="21"/>
        <v>0</v>
      </c>
      <c r="J101" s="32"/>
      <c r="K101" s="8"/>
      <c r="L101" s="9"/>
    </row>
    <row r="102">
      <c r="A102" s="10"/>
      <c r="B102" s="112" t="s">
        <v>148</v>
      </c>
      <c r="C102" s="112" t="s">
        <v>149</v>
      </c>
      <c r="D102" s="113"/>
      <c r="E102" s="114"/>
      <c r="F102" s="125"/>
      <c r="G102" s="125"/>
      <c r="H102" s="125"/>
      <c r="I102" s="125"/>
      <c r="J102" s="126"/>
      <c r="K102" s="8" t="s">
        <v>150</v>
      </c>
      <c r="L102" s="9"/>
    </row>
    <row r="103">
      <c r="A103" s="10"/>
      <c r="B103" s="10"/>
      <c r="D103" s="10" t="s">
        <v>149</v>
      </c>
      <c r="E103" s="29"/>
      <c r="F103" s="26">
        <v>0.0</v>
      </c>
      <c r="G103" s="26">
        <v>0.0</v>
      </c>
      <c r="H103" s="26">
        <v>0.0</v>
      </c>
      <c r="I103" s="26">
        <v>0.0</v>
      </c>
      <c r="J103" s="26">
        <v>0.0</v>
      </c>
      <c r="K103" s="8"/>
      <c r="L103" s="9"/>
    </row>
    <row r="104">
      <c r="A104" s="10"/>
      <c r="B104" s="10"/>
      <c r="C104" s="71" t="s">
        <v>151</v>
      </c>
      <c r="D104" s="30"/>
      <c r="E104" s="31"/>
      <c r="F104" s="32">
        <f t="shared" ref="F104:I104" si="22">($J$103*F20)+F103</f>
        <v>0</v>
      </c>
      <c r="G104" s="32">
        <f t="shared" si="22"/>
        <v>0</v>
      </c>
      <c r="H104" s="32">
        <f t="shared" si="22"/>
        <v>0</v>
      </c>
      <c r="I104" s="32">
        <f t="shared" si="22"/>
        <v>0</v>
      </c>
      <c r="J104" s="32"/>
      <c r="K104" s="8"/>
      <c r="L104" s="9"/>
    </row>
    <row r="105">
      <c r="A105" s="24"/>
      <c r="B105" s="119" t="s">
        <v>152</v>
      </c>
      <c r="C105" s="119" t="s">
        <v>153</v>
      </c>
      <c r="D105" s="112"/>
      <c r="E105" s="114"/>
      <c r="F105" s="125">
        <f t="shared" ref="F105:I105" si="23">F65+F78+F81+F93+F101+F104</f>
        <v>33331.41</v>
      </c>
      <c r="G105" s="125">
        <f t="shared" si="23"/>
        <v>24060.12</v>
      </c>
      <c r="H105" s="125">
        <f t="shared" si="23"/>
        <v>16880.41</v>
      </c>
      <c r="I105" s="125">
        <f t="shared" si="23"/>
        <v>1980.06</v>
      </c>
      <c r="J105" s="125"/>
      <c r="K105" s="8"/>
      <c r="L105" s="9"/>
    </row>
    <row r="106">
      <c r="A106" s="24"/>
      <c r="B106" s="24"/>
      <c r="C106" s="84" t="s">
        <v>154</v>
      </c>
      <c r="D106" s="127"/>
      <c r="E106" s="128"/>
      <c r="F106" s="88">
        <f t="shared" ref="F106:I106" si="24">F105/F8</f>
        <v>1666.5705</v>
      </c>
      <c r="G106" s="88">
        <f t="shared" si="24"/>
        <v>962.4048</v>
      </c>
      <c r="H106" s="88">
        <f t="shared" si="24"/>
        <v>1.688041</v>
      </c>
      <c r="I106" s="89">
        <f t="shared" si="24"/>
        <v>198.006</v>
      </c>
      <c r="J106" s="32"/>
      <c r="K106" s="8"/>
      <c r="L106" s="9"/>
    </row>
    <row r="107">
      <c r="A107" s="10"/>
      <c r="B107" s="10"/>
      <c r="C107" s="129" t="s">
        <v>155</v>
      </c>
      <c r="F107" s="32">
        <f t="shared" ref="F107:J107" si="25">F16-F24-F48-F105</f>
        <v>-33332.41</v>
      </c>
      <c r="G107" s="32">
        <f t="shared" si="25"/>
        <v>-24060.12</v>
      </c>
      <c r="H107" s="32">
        <f t="shared" si="25"/>
        <v>-16880.41</v>
      </c>
      <c r="I107" s="32">
        <f t="shared" si="25"/>
        <v>-1980.06</v>
      </c>
      <c r="J107" s="108">
        <f t="shared" si="25"/>
        <v>0</v>
      </c>
      <c r="K107" s="130" t="s">
        <v>156</v>
      </c>
      <c r="L107" s="9"/>
    </row>
    <row r="108">
      <c r="A108" s="10"/>
      <c r="B108" s="10"/>
      <c r="C108" s="129" t="s">
        <v>157</v>
      </c>
      <c r="F108" s="110"/>
      <c r="J108" s="26">
        <v>50000.0</v>
      </c>
      <c r="K108" s="8" t="s">
        <v>158</v>
      </c>
      <c r="L108" s="9"/>
    </row>
    <row r="109">
      <c r="A109" s="131"/>
      <c r="B109" s="131"/>
      <c r="C109" s="132" t="s">
        <v>159</v>
      </c>
      <c r="J109" s="27">
        <f>J107-J108</f>
        <v>-50000</v>
      </c>
      <c r="K109" s="8"/>
      <c r="L109" s="9"/>
    </row>
    <row r="110">
      <c r="A110" s="131"/>
      <c r="B110" s="131"/>
      <c r="D110" s="131"/>
      <c r="E110" s="133"/>
      <c r="F110" s="13"/>
      <c r="G110" s="13"/>
      <c r="H110" s="13"/>
      <c r="I110" s="13"/>
      <c r="J110" s="13"/>
      <c r="K110" s="8"/>
      <c r="L110" s="9"/>
    </row>
    <row r="111">
      <c r="A111" s="131"/>
      <c r="B111" s="131"/>
      <c r="D111" s="131"/>
      <c r="E111" s="133"/>
      <c r="F111" s="13"/>
      <c r="G111" s="13"/>
      <c r="H111" s="13"/>
      <c r="I111" s="13"/>
      <c r="J111" s="13"/>
      <c r="K111" s="8"/>
      <c r="L111" s="9"/>
    </row>
    <row r="112">
      <c r="A112" s="134" t="s">
        <v>160</v>
      </c>
      <c r="B112" s="134"/>
      <c r="C112" s="135"/>
      <c r="D112" s="134"/>
      <c r="E112" s="136"/>
      <c r="F112" s="137"/>
      <c r="G112" s="137"/>
      <c r="H112" s="137"/>
      <c r="I112" s="137"/>
      <c r="J112" s="137"/>
      <c r="K112" s="8"/>
      <c r="L112" s="9"/>
    </row>
    <row r="113">
      <c r="A113" s="10"/>
      <c r="B113" s="10"/>
      <c r="C113" s="10"/>
      <c r="D113" s="10"/>
      <c r="E113" s="29"/>
      <c r="F113" s="13"/>
      <c r="G113" s="13"/>
      <c r="H113" s="13"/>
      <c r="I113" s="13"/>
      <c r="J113" s="13"/>
      <c r="K113" s="8"/>
      <c r="L113" s="9"/>
    </row>
    <row r="114">
      <c r="A114" s="24"/>
      <c r="B114" s="24"/>
      <c r="C114" s="24"/>
      <c r="D114" s="24"/>
      <c r="E114" s="25"/>
      <c r="F114" s="13"/>
      <c r="G114" s="13"/>
      <c r="H114" s="13"/>
      <c r="I114" s="13"/>
      <c r="J114" s="13"/>
      <c r="K114" s="8"/>
      <c r="L114" s="9"/>
    </row>
    <row r="115">
      <c r="A115" s="10"/>
      <c r="B115" s="10"/>
      <c r="C115" s="10"/>
      <c r="D115" s="10"/>
      <c r="E115" s="29"/>
      <c r="F115" s="13"/>
      <c r="G115" s="13"/>
      <c r="H115" s="13"/>
      <c r="I115" s="13"/>
      <c r="J115" s="13"/>
      <c r="K115" s="8"/>
      <c r="L115" s="9"/>
    </row>
    <row r="116">
      <c r="A116" s="10"/>
      <c r="B116" s="10"/>
      <c r="C116" s="10"/>
      <c r="D116" s="10"/>
      <c r="E116" s="29"/>
      <c r="F116" s="13"/>
      <c r="G116" s="13"/>
      <c r="H116" s="13"/>
      <c r="I116" s="13"/>
      <c r="J116" s="13"/>
      <c r="K116" s="8"/>
      <c r="L116" s="9"/>
    </row>
    <row r="117">
      <c r="A117" s="10"/>
      <c r="B117" s="10"/>
      <c r="C117" s="10"/>
      <c r="D117" s="10"/>
      <c r="E117" s="29"/>
      <c r="F117" s="13"/>
      <c r="G117" s="13"/>
      <c r="H117" s="13"/>
      <c r="I117" s="13"/>
      <c r="J117" s="13"/>
      <c r="K117" s="8"/>
      <c r="L117" s="9"/>
    </row>
    <row r="118">
      <c r="A118" s="10"/>
      <c r="B118" s="10"/>
      <c r="C118" s="10"/>
      <c r="D118" s="10"/>
      <c r="E118" s="29"/>
      <c r="F118" s="13"/>
      <c r="G118" s="13"/>
      <c r="H118" s="13"/>
      <c r="I118" s="13"/>
      <c r="J118" s="13"/>
      <c r="K118" s="8"/>
      <c r="L118" s="9"/>
    </row>
    <row r="119">
      <c r="A119" s="10"/>
      <c r="B119" s="10"/>
      <c r="C119" s="10"/>
      <c r="D119" s="10"/>
      <c r="E119" s="29"/>
      <c r="F119" s="13"/>
      <c r="G119" s="13"/>
      <c r="H119" s="13"/>
      <c r="I119" s="13"/>
      <c r="J119" s="13"/>
      <c r="K119" s="8"/>
      <c r="L119" s="9"/>
    </row>
    <row r="120">
      <c r="A120" s="10"/>
      <c r="B120" s="10"/>
      <c r="C120" s="10"/>
      <c r="D120" s="10"/>
      <c r="E120" s="29"/>
      <c r="F120" s="13"/>
      <c r="G120" s="13"/>
      <c r="H120" s="13"/>
      <c r="I120" s="13"/>
      <c r="J120" s="13"/>
      <c r="K120" s="8"/>
      <c r="L120" s="9"/>
    </row>
    <row r="121">
      <c r="A121" s="10"/>
      <c r="B121" s="10"/>
      <c r="C121" s="10"/>
      <c r="D121" s="10"/>
      <c r="E121" s="29"/>
      <c r="F121" s="13"/>
      <c r="G121" s="13"/>
      <c r="H121" s="13"/>
      <c r="I121" s="13"/>
      <c r="J121" s="13"/>
      <c r="K121" s="8"/>
      <c r="L121" s="9"/>
    </row>
    <row r="122">
      <c r="A122" s="10"/>
      <c r="B122" s="10"/>
      <c r="C122" s="10"/>
      <c r="D122" s="10"/>
      <c r="E122" s="29"/>
      <c r="F122" s="13"/>
      <c r="G122" s="13"/>
      <c r="H122" s="13"/>
      <c r="I122" s="13"/>
      <c r="J122" s="13"/>
      <c r="K122" s="8"/>
      <c r="L122" s="9"/>
    </row>
    <row r="123">
      <c r="A123" s="10"/>
      <c r="B123" s="10"/>
      <c r="C123" s="10"/>
      <c r="D123" s="10"/>
      <c r="E123" s="29"/>
      <c r="F123" s="13"/>
      <c r="G123" s="13"/>
      <c r="H123" s="13"/>
      <c r="I123" s="13"/>
      <c r="J123" s="13"/>
      <c r="K123" s="8"/>
      <c r="L123" s="9"/>
    </row>
    <row r="124">
      <c r="A124" s="10"/>
      <c r="B124" s="10"/>
      <c r="C124" s="10"/>
      <c r="D124" s="10"/>
      <c r="E124" s="29"/>
      <c r="F124" s="13"/>
      <c r="G124" s="13"/>
      <c r="H124" s="13"/>
      <c r="I124" s="13"/>
      <c r="J124" s="13"/>
      <c r="K124" s="8"/>
      <c r="L124" s="9"/>
    </row>
    <row r="125">
      <c r="A125" s="10"/>
      <c r="B125" s="10"/>
      <c r="C125" s="10"/>
      <c r="D125" s="10"/>
      <c r="E125" s="29"/>
      <c r="F125" s="13"/>
      <c r="G125" s="13"/>
      <c r="H125" s="13"/>
      <c r="I125" s="13"/>
      <c r="J125" s="13"/>
      <c r="K125" s="8"/>
      <c r="L125" s="9"/>
    </row>
    <row r="126">
      <c r="A126" s="10"/>
      <c r="B126" s="10"/>
      <c r="C126" s="10"/>
      <c r="D126" s="10"/>
      <c r="E126" s="29"/>
      <c r="F126" s="13"/>
      <c r="G126" s="13"/>
      <c r="H126" s="13"/>
      <c r="I126" s="13"/>
      <c r="J126" s="13"/>
      <c r="K126" s="8"/>
      <c r="L126" s="9"/>
    </row>
    <row r="127">
      <c r="A127" s="10"/>
      <c r="B127" s="10"/>
      <c r="C127" s="10"/>
      <c r="D127" s="10"/>
      <c r="E127" s="29"/>
      <c r="F127" s="13"/>
      <c r="G127" s="13"/>
      <c r="H127" s="13"/>
      <c r="I127" s="13"/>
      <c r="J127" s="13"/>
      <c r="K127" s="8"/>
      <c r="L127" s="9"/>
    </row>
    <row r="128">
      <c r="A128" s="10"/>
      <c r="B128" s="10"/>
      <c r="C128" s="10"/>
      <c r="D128" s="10"/>
      <c r="E128" s="29"/>
      <c r="F128" s="13"/>
      <c r="G128" s="13"/>
      <c r="H128" s="13"/>
      <c r="I128" s="13"/>
      <c r="J128" s="13"/>
      <c r="K128" s="8"/>
      <c r="L128" s="9"/>
    </row>
    <row r="129">
      <c r="A129" s="10"/>
      <c r="B129" s="10"/>
      <c r="C129" s="10"/>
      <c r="D129" s="10"/>
      <c r="E129" s="29"/>
      <c r="F129" s="13"/>
      <c r="G129" s="13"/>
      <c r="H129" s="13"/>
      <c r="I129" s="13"/>
      <c r="J129" s="13"/>
      <c r="K129" s="8"/>
      <c r="L129" s="9"/>
    </row>
    <row r="130">
      <c r="A130" s="10"/>
      <c r="B130" s="10"/>
      <c r="C130" s="10"/>
      <c r="D130" s="10"/>
      <c r="E130" s="29"/>
      <c r="F130" s="13"/>
      <c r="G130" s="13"/>
      <c r="H130" s="13"/>
      <c r="I130" s="13"/>
      <c r="J130" s="13"/>
      <c r="K130" s="8"/>
      <c r="L130" s="9"/>
    </row>
    <row r="131">
      <c r="A131" s="10"/>
      <c r="B131" s="10"/>
      <c r="C131" s="10"/>
      <c r="D131" s="10"/>
      <c r="E131" s="29"/>
      <c r="F131" s="13"/>
      <c r="G131" s="13"/>
      <c r="H131" s="13"/>
      <c r="I131" s="13"/>
      <c r="J131" s="13"/>
      <c r="K131" s="8"/>
      <c r="L131" s="9"/>
    </row>
    <row r="132">
      <c r="A132" s="10"/>
      <c r="B132" s="10"/>
      <c r="C132" s="10"/>
      <c r="D132" s="10"/>
      <c r="E132" s="29"/>
      <c r="F132" s="13"/>
      <c r="G132" s="13"/>
      <c r="H132" s="13"/>
      <c r="I132" s="13"/>
      <c r="J132" s="13"/>
      <c r="K132" s="8"/>
      <c r="L132" s="9"/>
    </row>
    <row r="133">
      <c r="A133" s="10"/>
      <c r="B133" s="10"/>
      <c r="C133" s="10"/>
      <c r="D133" s="10"/>
      <c r="E133" s="29"/>
      <c r="F133" s="13"/>
      <c r="G133" s="13"/>
      <c r="H133" s="13"/>
      <c r="I133" s="13"/>
      <c r="J133" s="13"/>
      <c r="K133" s="8"/>
      <c r="L133" s="9"/>
    </row>
    <row r="134">
      <c r="A134" s="10"/>
      <c r="B134" s="10"/>
      <c r="C134" s="10"/>
      <c r="D134" s="10"/>
      <c r="E134" s="29"/>
      <c r="F134" s="13"/>
      <c r="G134" s="13"/>
      <c r="H134" s="13"/>
      <c r="I134" s="13"/>
      <c r="J134" s="13"/>
      <c r="K134" s="8"/>
      <c r="L134" s="9"/>
    </row>
    <row r="135">
      <c r="A135" s="10"/>
      <c r="B135" s="10"/>
      <c r="C135" s="10"/>
      <c r="D135" s="10"/>
      <c r="E135" s="29"/>
      <c r="F135" s="13"/>
      <c r="G135" s="13"/>
      <c r="H135" s="13"/>
      <c r="I135" s="13"/>
      <c r="J135" s="13"/>
      <c r="K135" s="8"/>
      <c r="L135" s="9"/>
    </row>
    <row r="136">
      <c r="A136" s="10"/>
      <c r="B136" s="10"/>
      <c r="C136" s="10"/>
      <c r="D136" s="10"/>
      <c r="E136" s="29"/>
      <c r="F136" s="13"/>
      <c r="G136" s="13"/>
      <c r="H136" s="13"/>
      <c r="I136" s="13"/>
      <c r="J136" s="13"/>
      <c r="K136" s="8"/>
      <c r="L136" s="9"/>
    </row>
    <row r="137">
      <c r="A137" s="10"/>
      <c r="B137" s="10"/>
      <c r="C137" s="10"/>
      <c r="D137" s="10"/>
      <c r="E137" s="29"/>
      <c r="F137" s="13"/>
      <c r="G137" s="13"/>
      <c r="H137" s="13"/>
      <c r="I137" s="13"/>
      <c r="J137" s="13"/>
      <c r="K137" s="8"/>
      <c r="L137" s="9"/>
    </row>
    <row r="138">
      <c r="A138" s="10"/>
      <c r="B138" s="10"/>
      <c r="C138" s="10"/>
      <c r="D138" s="10"/>
      <c r="E138" s="29"/>
      <c r="F138" s="13"/>
      <c r="G138" s="13"/>
      <c r="H138" s="13"/>
      <c r="I138" s="13"/>
      <c r="J138" s="13"/>
      <c r="K138" s="8"/>
      <c r="L138" s="9"/>
    </row>
    <row r="139">
      <c r="A139" s="10"/>
      <c r="B139" s="10"/>
      <c r="C139" s="10"/>
      <c r="D139" s="10"/>
      <c r="E139" s="29"/>
      <c r="F139" s="13"/>
      <c r="G139" s="13"/>
      <c r="H139" s="13"/>
      <c r="I139" s="13"/>
      <c r="J139" s="13"/>
      <c r="K139" s="8"/>
      <c r="L139" s="9"/>
    </row>
    <row r="140">
      <c r="A140" s="10"/>
      <c r="B140" s="10"/>
      <c r="C140" s="10"/>
      <c r="D140" s="10"/>
      <c r="E140" s="29"/>
      <c r="F140" s="13"/>
      <c r="G140" s="13"/>
      <c r="H140" s="13"/>
      <c r="I140" s="13"/>
      <c r="J140" s="13"/>
      <c r="K140" s="8"/>
      <c r="L140" s="9"/>
    </row>
    <row r="141">
      <c r="A141" s="10"/>
      <c r="B141" s="10"/>
      <c r="C141" s="10"/>
      <c r="D141" s="10"/>
      <c r="E141" s="29"/>
      <c r="F141" s="13"/>
      <c r="G141" s="13"/>
      <c r="H141" s="13"/>
      <c r="I141" s="13"/>
      <c r="J141" s="13"/>
      <c r="K141" s="8"/>
      <c r="L141" s="9"/>
    </row>
    <row r="142">
      <c r="A142" s="10"/>
      <c r="B142" s="10"/>
      <c r="C142" s="10"/>
      <c r="D142" s="10"/>
      <c r="E142" s="29"/>
      <c r="F142" s="13"/>
      <c r="G142" s="13"/>
      <c r="H142" s="13"/>
      <c r="I142" s="13"/>
      <c r="J142" s="13"/>
      <c r="K142" s="8"/>
      <c r="L142" s="9"/>
    </row>
    <row r="143">
      <c r="A143" s="10"/>
      <c r="B143" s="10"/>
      <c r="C143" s="10"/>
      <c r="D143" s="10"/>
      <c r="E143" s="29"/>
      <c r="F143" s="13"/>
      <c r="G143" s="13"/>
      <c r="H143" s="13"/>
      <c r="I143" s="13"/>
      <c r="J143" s="13"/>
      <c r="K143" s="8"/>
      <c r="L143" s="9"/>
    </row>
    <row r="144">
      <c r="A144" s="10"/>
      <c r="B144" s="10"/>
      <c r="C144" s="10"/>
      <c r="D144" s="10"/>
      <c r="E144" s="29"/>
      <c r="F144" s="13"/>
      <c r="G144" s="13"/>
      <c r="H144" s="13"/>
      <c r="I144" s="13"/>
      <c r="J144" s="13"/>
      <c r="K144" s="8"/>
      <c r="L144" s="9"/>
    </row>
    <row r="145">
      <c r="A145" s="10"/>
      <c r="B145" s="10"/>
      <c r="C145" s="10"/>
      <c r="D145" s="10"/>
      <c r="E145" s="29"/>
      <c r="F145" s="13"/>
      <c r="G145" s="13"/>
      <c r="H145" s="13"/>
      <c r="I145" s="13"/>
      <c r="J145" s="13"/>
      <c r="K145" s="8"/>
      <c r="L145" s="9"/>
    </row>
    <row r="146">
      <c r="A146" s="10"/>
      <c r="B146" s="10"/>
      <c r="C146" s="10"/>
      <c r="D146" s="10"/>
      <c r="E146" s="29"/>
      <c r="F146" s="13"/>
      <c r="G146" s="13"/>
      <c r="H146" s="13"/>
      <c r="I146" s="13"/>
      <c r="J146" s="13"/>
      <c r="K146" s="8"/>
      <c r="L146" s="9"/>
    </row>
    <row r="147">
      <c r="A147" s="10"/>
      <c r="B147" s="10"/>
      <c r="C147" s="10"/>
      <c r="D147" s="10"/>
      <c r="E147" s="29"/>
      <c r="F147" s="13"/>
      <c r="G147" s="13"/>
      <c r="H147" s="13"/>
      <c r="I147" s="13"/>
      <c r="J147" s="13"/>
      <c r="K147" s="8"/>
      <c r="L147" s="9"/>
    </row>
    <row r="148">
      <c r="A148" s="10"/>
      <c r="B148" s="10"/>
      <c r="C148" s="10"/>
      <c r="D148" s="10"/>
      <c r="E148" s="29"/>
      <c r="F148" s="13"/>
      <c r="G148" s="13"/>
      <c r="H148" s="13"/>
      <c r="I148" s="13"/>
      <c r="J148" s="13"/>
      <c r="K148" s="8"/>
      <c r="L148" s="9"/>
    </row>
    <row r="149">
      <c r="A149" s="10"/>
      <c r="B149" s="10"/>
      <c r="C149" s="10"/>
      <c r="D149" s="10"/>
      <c r="E149" s="29"/>
      <c r="F149" s="13"/>
      <c r="G149" s="13"/>
      <c r="H149" s="13"/>
      <c r="I149" s="13"/>
      <c r="J149" s="13"/>
      <c r="K149" s="8"/>
      <c r="L149" s="9"/>
    </row>
    <row r="150">
      <c r="A150" s="10"/>
      <c r="B150" s="10"/>
      <c r="C150" s="10"/>
      <c r="D150" s="10"/>
      <c r="E150" s="29"/>
      <c r="F150" s="13"/>
      <c r="G150" s="13"/>
      <c r="H150" s="13"/>
      <c r="I150" s="13"/>
      <c r="J150" s="13"/>
      <c r="K150" s="8"/>
      <c r="L150" s="9"/>
    </row>
    <row r="151">
      <c r="A151" s="10"/>
      <c r="B151" s="10"/>
      <c r="C151" s="10"/>
      <c r="D151" s="10"/>
      <c r="E151" s="29"/>
      <c r="F151" s="13"/>
      <c r="G151" s="13"/>
      <c r="H151" s="13"/>
      <c r="I151" s="13"/>
      <c r="J151" s="13"/>
      <c r="K151" s="8"/>
      <c r="L151" s="9"/>
    </row>
    <row r="152">
      <c r="A152" s="10"/>
      <c r="B152" s="10"/>
      <c r="C152" s="10"/>
      <c r="D152" s="10"/>
      <c r="E152" s="29"/>
      <c r="F152" s="13"/>
      <c r="G152" s="13"/>
      <c r="H152" s="13"/>
      <c r="I152" s="13"/>
      <c r="J152" s="13"/>
      <c r="K152" s="8"/>
      <c r="L152" s="9"/>
    </row>
    <row r="153">
      <c r="A153" s="10"/>
      <c r="B153" s="10"/>
      <c r="C153" s="10"/>
      <c r="D153" s="10"/>
      <c r="E153" s="29"/>
      <c r="F153" s="13"/>
      <c r="G153" s="13"/>
      <c r="H153" s="13"/>
      <c r="I153" s="13"/>
      <c r="J153" s="13"/>
      <c r="K153" s="8"/>
      <c r="L153" s="9"/>
    </row>
    <row r="154">
      <c r="A154" s="10"/>
      <c r="B154" s="10"/>
      <c r="C154" s="10"/>
      <c r="D154" s="10"/>
      <c r="E154" s="29"/>
      <c r="F154" s="13"/>
      <c r="G154" s="13"/>
      <c r="H154" s="13"/>
      <c r="I154" s="13"/>
      <c r="J154" s="13"/>
      <c r="K154" s="8"/>
      <c r="L154" s="9"/>
    </row>
    <row r="155">
      <c r="A155" s="10"/>
      <c r="B155" s="10"/>
      <c r="C155" s="10"/>
      <c r="D155" s="10"/>
      <c r="E155" s="29"/>
      <c r="F155" s="13"/>
      <c r="G155" s="13"/>
      <c r="H155" s="13"/>
      <c r="I155" s="13"/>
      <c r="J155" s="13"/>
      <c r="K155" s="8"/>
      <c r="L155" s="9"/>
    </row>
    <row r="156">
      <c r="A156" s="10"/>
      <c r="B156" s="10"/>
      <c r="C156" s="10"/>
      <c r="D156" s="10"/>
      <c r="E156" s="29"/>
      <c r="F156" s="13"/>
      <c r="G156" s="13"/>
      <c r="H156" s="13"/>
      <c r="I156" s="13"/>
      <c r="J156" s="13"/>
      <c r="K156" s="8"/>
      <c r="L156" s="9"/>
    </row>
    <row r="157">
      <c r="A157" s="10"/>
      <c r="B157" s="10"/>
      <c r="C157" s="10"/>
      <c r="D157" s="10"/>
      <c r="E157" s="29"/>
      <c r="F157" s="13"/>
      <c r="G157" s="13"/>
      <c r="H157" s="13"/>
      <c r="I157" s="13"/>
      <c r="J157" s="13"/>
      <c r="K157" s="8"/>
      <c r="L157" s="9"/>
    </row>
    <row r="158">
      <c r="A158" s="10"/>
      <c r="B158" s="10"/>
      <c r="C158" s="10"/>
      <c r="D158" s="10"/>
      <c r="E158" s="29"/>
      <c r="F158" s="13"/>
      <c r="G158" s="13"/>
      <c r="H158" s="13"/>
      <c r="I158" s="13"/>
      <c r="J158" s="13"/>
      <c r="K158" s="8"/>
      <c r="L158" s="9"/>
    </row>
    <row r="159">
      <c r="A159" s="10"/>
      <c r="B159" s="10"/>
      <c r="C159" s="10"/>
      <c r="D159" s="10"/>
      <c r="E159" s="29"/>
      <c r="F159" s="13"/>
      <c r="G159" s="13"/>
      <c r="H159" s="13"/>
      <c r="I159" s="13"/>
      <c r="J159" s="13"/>
      <c r="K159" s="8"/>
      <c r="L159" s="9"/>
    </row>
    <row r="160">
      <c r="A160" s="10"/>
      <c r="B160" s="10"/>
      <c r="C160" s="10"/>
      <c r="D160" s="10"/>
      <c r="E160" s="29"/>
      <c r="F160" s="13"/>
      <c r="G160" s="13"/>
      <c r="H160" s="13"/>
      <c r="I160" s="13"/>
      <c r="J160" s="13"/>
      <c r="K160" s="8"/>
      <c r="L160" s="9"/>
    </row>
    <row r="161">
      <c r="A161" s="10"/>
      <c r="B161" s="10"/>
      <c r="C161" s="10"/>
      <c r="D161" s="10"/>
      <c r="E161" s="29"/>
      <c r="F161" s="13"/>
      <c r="G161" s="13"/>
      <c r="H161" s="13"/>
      <c r="I161" s="13"/>
      <c r="J161" s="13"/>
      <c r="K161" s="8"/>
      <c r="L161" s="9"/>
    </row>
    <row r="162">
      <c r="A162" s="10"/>
      <c r="B162" s="10"/>
      <c r="C162" s="10"/>
      <c r="D162" s="10"/>
      <c r="E162" s="29"/>
      <c r="F162" s="13"/>
      <c r="G162" s="13"/>
      <c r="H162" s="13"/>
      <c r="I162" s="13"/>
      <c r="J162" s="13"/>
      <c r="K162" s="8"/>
      <c r="L162" s="9"/>
    </row>
    <row r="163">
      <c r="A163" s="10"/>
      <c r="B163" s="10"/>
      <c r="C163" s="10"/>
      <c r="D163" s="10"/>
      <c r="E163" s="29"/>
      <c r="F163" s="13"/>
      <c r="G163" s="13"/>
      <c r="H163" s="13"/>
      <c r="I163" s="13"/>
      <c r="J163" s="13"/>
      <c r="K163" s="8"/>
      <c r="L163" s="9"/>
    </row>
    <row r="164">
      <c r="A164" s="10"/>
      <c r="B164" s="10"/>
      <c r="C164" s="10"/>
      <c r="D164" s="10"/>
      <c r="E164" s="29"/>
      <c r="F164" s="13"/>
      <c r="G164" s="13"/>
      <c r="H164" s="13"/>
      <c r="I164" s="13"/>
      <c r="J164" s="13"/>
      <c r="K164" s="8"/>
      <c r="L164" s="9"/>
    </row>
    <row r="165">
      <c r="A165" s="10"/>
      <c r="B165" s="10"/>
      <c r="C165" s="10"/>
      <c r="D165" s="10"/>
      <c r="E165" s="29"/>
      <c r="F165" s="13"/>
      <c r="G165" s="13"/>
      <c r="H165" s="13"/>
      <c r="I165" s="13"/>
      <c r="J165" s="13"/>
      <c r="K165" s="8"/>
      <c r="L165" s="9"/>
    </row>
    <row r="166">
      <c r="A166" s="10"/>
      <c r="B166" s="10"/>
      <c r="C166" s="10"/>
      <c r="D166" s="10"/>
      <c r="E166" s="29"/>
      <c r="F166" s="13"/>
      <c r="G166" s="13"/>
      <c r="H166" s="13"/>
      <c r="I166" s="13"/>
      <c r="J166" s="13"/>
      <c r="K166" s="8"/>
      <c r="L166" s="9"/>
    </row>
    <row r="167">
      <c r="A167" s="10"/>
      <c r="B167" s="10"/>
      <c r="C167" s="10"/>
      <c r="D167" s="10"/>
      <c r="E167" s="29"/>
      <c r="F167" s="13"/>
      <c r="G167" s="13"/>
      <c r="H167" s="13"/>
      <c r="I167" s="13"/>
      <c r="J167" s="13"/>
      <c r="K167" s="8"/>
      <c r="L167" s="9"/>
    </row>
    <row r="168">
      <c r="A168" s="10"/>
      <c r="B168" s="10"/>
      <c r="C168" s="10"/>
      <c r="D168" s="10"/>
      <c r="E168" s="29"/>
      <c r="F168" s="13"/>
      <c r="G168" s="13"/>
      <c r="H168" s="13"/>
      <c r="I168" s="13"/>
      <c r="J168" s="13"/>
      <c r="K168" s="8"/>
      <c r="L168" s="9"/>
    </row>
    <row r="169">
      <c r="A169" s="10"/>
      <c r="B169" s="10"/>
      <c r="C169" s="10"/>
      <c r="D169" s="10"/>
      <c r="E169" s="29"/>
      <c r="F169" s="13"/>
      <c r="G169" s="13"/>
      <c r="H169" s="13"/>
      <c r="I169" s="13"/>
      <c r="J169" s="13"/>
      <c r="K169" s="8"/>
      <c r="L169" s="9"/>
    </row>
    <row r="170">
      <c r="A170" s="10"/>
      <c r="B170" s="10"/>
      <c r="C170" s="10"/>
      <c r="D170" s="10"/>
      <c r="E170" s="29"/>
      <c r="F170" s="13"/>
      <c r="G170" s="13"/>
      <c r="H170" s="13"/>
      <c r="I170" s="13"/>
      <c r="J170" s="13"/>
      <c r="K170" s="8"/>
      <c r="L170" s="9"/>
    </row>
    <row r="171">
      <c r="A171" s="10"/>
      <c r="B171" s="10"/>
      <c r="C171" s="10"/>
      <c r="D171" s="10"/>
      <c r="E171" s="29"/>
      <c r="F171" s="13"/>
      <c r="G171" s="13"/>
      <c r="H171" s="13"/>
      <c r="I171" s="13"/>
      <c r="J171" s="13"/>
      <c r="K171" s="8"/>
      <c r="L171" s="9"/>
    </row>
    <row r="172">
      <c r="A172" s="10"/>
      <c r="B172" s="10"/>
      <c r="C172" s="10"/>
      <c r="D172" s="10"/>
      <c r="E172" s="29"/>
      <c r="F172" s="13"/>
      <c r="G172" s="13"/>
      <c r="H172" s="13"/>
      <c r="I172" s="13"/>
      <c r="J172" s="13"/>
      <c r="K172" s="8"/>
      <c r="L172" s="9"/>
    </row>
    <row r="173">
      <c r="A173" s="10"/>
      <c r="B173" s="10"/>
      <c r="C173" s="10"/>
      <c r="D173" s="10"/>
      <c r="E173" s="29"/>
      <c r="F173" s="13"/>
      <c r="G173" s="13"/>
      <c r="H173" s="13"/>
      <c r="I173" s="13"/>
      <c r="J173" s="13"/>
      <c r="K173" s="8"/>
      <c r="L173" s="9"/>
    </row>
    <row r="174">
      <c r="A174" s="10"/>
      <c r="B174" s="10"/>
      <c r="C174" s="10"/>
      <c r="D174" s="10"/>
      <c r="E174" s="29"/>
      <c r="F174" s="13"/>
      <c r="G174" s="13"/>
      <c r="H174" s="13"/>
      <c r="I174" s="13"/>
      <c r="J174" s="13"/>
      <c r="K174" s="8"/>
      <c r="L174" s="9"/>
    </row>
    <row r="175">
      <c r="A175" s="10"/>
      <c r="B175" s="10"/>
      <c r="C175" s="10"/>
      <c r="D175" s="10"/>
      <c r="E175" s="29"/>
      <c r="F175" s="13"/>
      <c r="G175" s="13"/>
      <c r="H175" s="13"/>
      <c r="I175" s="13"/>
      <c r="J175" s="13"/>
      <c r="K175" s="8"/>
      <c r="L175" s="9"/>
    </row>
    <row r="176">
      <c r="A176" s="10"/>
      <c r="B176" s="10"/>
      <c r="C176" s="10"/>
      <c r="D176" s="10"/>
      <c r="E176" s="29"/>
      <c r="F176" s="13"/>
      <c r="G176" s="13"/>
      <c r="H176" s="13"/>
      <c r="I176" s="13"/>
      <c r="J176" s="13"/>
      <c r="K176" s="8"/>
      <c r="L176" s="9"/>
    </row>
    <row r="177">
      <c r="A177" s="10"/>
      <c r="B177" s="10"/>
      <c r="C177" s="10"/>
      <c r="D177" s="10"/>
      <c r="E177" s="29"/>
      <c r="F177" s="13"/>
      <c r="G177" s="13"/>
      <c r="H177" s="13"/>
      <c r="I177" s="13"/>
      <c r="J177" s="13"/>
      <c r="K177" s="8"/>
      <c r="L177" s="9"/>
    </row>
    <row r="178">
      <c r="A178" s="10"/>
      <c r="B178" s="10"/>
      <c r="C178" s="10"/>
      <c r="D178" s="10"/>
      <c r="E178" s="29"/>
      <c r="F178" s="13"/>
      <c r="G178" s="13"/>
      <c r="H178" s="13"/>
      <c r="I178" s="13"/>
      <c r="J178" s="13"/>
      <c r="K178" s="8"/>
      <c r="L178" s="9"/>
    </row>
    <row r="179">
      <c r="A179" s="10"/>
      <c r="B179" s="10"/>
      <c r="C179" s="10"/>
      <c r="D179" s="10"/>
      <c r="E179" s="29"/>
      <c r="F179" s="13"/>
      <c r="G179" s="13"/>
      <c r="H179" s="13"/>
      <c r="I179" s="13"/>
      <c r="J179" s="13"/>
      <c r="K179" s="8"/>
      <c r="L179" s="9"/>
    </row>
    <row r="180">
      <c r="A180" s="10"/>
      <c r="B180" s="10"/>
      <c r="C180" s="10"/>
      <c r="D180" s="10"/>
      <c r="E180" s="29"/>
      <c r="F180" s="13"/>
      <c r="G180" s="13"/>
      <c r="H180" s="13"/>
      <c r="I180" s="13"/>
      <c r="J180" s="13"/>
      <c r="K180" s="8"/>
      <c r="L180" s="9"/>
    </row>
    <row r="181">
      <c r="A181" s="10"/>
      <c r="B181" s="10"/>
      <c r="C181" s="10"/>
      <c r="D181" s="10"/>
      <c r="E181" s="29"/>
      <c r="F181" s="13"/>
      <c r="G181" s="13"/>
      <c r="H181" s="13"/>
      <c r="I181" s="13"/>
      <c r="J181" s="13"/>
      <c r="K181" s="8"/>
      <c r="L181" s="9"/>
    </row>
    <row r="182">
      <c r="A182" s="10"/>
      <c r="B182" s="10"/>
      <c r="C182" s="10"/>
      <c r="D182" s="10"/>
      <c r="E182" s="29"/>
      <c r="F182" s="13"/>
      <c r="G182" s="13"/>
      <c r="H182" s="13"/>
      <c r="I182" s="13"/>
      <c r="J182" s="13"/>
      <c r="K182" s="8"/>
      <c r="L182" s="9"/>
    </row>
    <row r="183">
      <c r="A183" s="10"/>
      <c r="B183" s="10"/>
      <c r="C183" s="10"/>
      <c r="D183" s="10"/>
      <c r="E183" s="29"/>
      <c r="F183" s="13"/>
      <c r="G183" s="13"/>
      <c r="H183" s="13"/>
      <c r="I183" s="13"/>
      <c r="J183" s="13"/>
      <c r="K183" s="8"/>
      <c r="L183" s="9"/>
    </row>
    <row r="184">
      <c r="A184" s="10"/>
      <c r="B184" s="10"/>
      <c r="C184" s="10"/>
      <c r="D184" s="10"/>
      <c r="E184" s="29"/>
      <c r="F184" s="13"/>
      <c r="G184" s="13"/>
      <c r="H184" s="13"/>
      <c r="I184" s="13"/>
      <c r="J184" s="13"/>
      <c r="K184" s="8"/>
      <c r="L184" s="9"/>
    </row>
    <row r="185">
      <c r="A185" s="10"/>
      <c r="B185" s="10"/>
      <c r="C185" s="10"/>
      <c r="D185" s="10"/>
      <c r="E185" s="29"/>
      <c r="F185" s="13"/>
      <c r="G185" s="13"/>
      <c r="H185" s="13"/>
      <c r="I185" s="13"/>
      <c r="J185" s="13"/>
      <c r="K185" s="8"/>
      <c r="L185" s="9"/>
    </row>
    <row r="186">
      <c r="A186" s="10"/>
      <c r="B186" s="10"/>
      <c r="C186" s="10"/>
      <c r="D186" s="10"/>
      <c r="E186" s="29"/>
      <c r="F186" s="13"/>
      <c r="G186" s="13"/>
      <c r="H186" s="13"/>
      <c r="I186" s="13"/>
      <c r="J186" s="13"/>
      <c r="K186" s="8"/>
      <c r="L186" s="9"/>
    </row>
    <row r="187">
      <c r="A187" s="10"/>
      <c r="B187" s="10"/>
      <c r="C187" s="10"/>
      <c r="D187" s="10"/>
      <c r="E187" s="29"/>
      <c r="F187" s="13"/>
      <c r="G187" s="13"/>
      <c r="H187" s="13"/>
      <c r="I187" s="13"/>
      <c r="J187" s="13"/>
      <c r="K187" s="8"/>
      <c r="L187" s="9"/>
    </row>
    <row r="188">
      <c r="A188" s="10"/>
      <c r="B188" s="10"/>
      <c r="C188" s="10"/>
      <c r="D188" s="10"/>
      <c r="E188" s="29"/>
      <c r="F188" s="13"/>
      <c r="G188" s="13"/>
      <c r="H188" s="13"/>
      <c r="I188" s="13"/>
      <c r="J188" s="13"/>
      <c r="K188" s="8"/>
      <c r="L188" s="9"/>
    </row>
    <row r="189">
      <c r="A189" s="10"/>
      <c r="B189" s="10"/>
      <c r="C189" s="10"/>
      <c r="D189" s="10"/>
      <c r="E189" s="29"/>
      <c r="F189" s="13"/>
      <c r="G189" s="13"/>
      <c r="H189" s="13"/>
      <c r="I189" s="13"/>
      <c r="J189" s="13"/>
      <c r="K189" s="8"/>
      <c r="L189" s="9"/>
    </row>
    <row r="190">
      <c r="A190" s="10"/>
      <c r="B190" s="10"/>
      <c r="C190" s="10"/>
      <c r="D190" s="10"/>
      <c r="E190" s="29"/>
      <c r="F190" s="13"/>
      <c r="G190" s="13"/>
      <c r="H190" s="13"/>
      <c r="I190" s="13"/>
      <c r="J190" s="13"/>
      <c r="K190" s="8"/>
      <c r="L190" s="9"/>
    </row>
    <row r="191">
      <c r="A191" s="10"/>
      <c r="B191" s="10"/>
      <c r="C191" s="10"/>
      <c r="D191" s="10"/>
      <c r="E191" s="29"/>
      <c r="F191" s="13"/>
      <c r="G191" s="13"/>
      <c r="H191" s="13"/>
      <c r="I191" s="13"/>
      <c r="J191" s="13"/>
      <c r="K191" s="8"/>
      <c r="L191" s="9"/>
    </row>
    <row r="192">
      <c r="A192" s="10"/>
      <c r="B192" s="10"/>
      <c r="C192" s="10"/>
      <c r="D192" s="10"/>
      <c r="E192" s="29"/>
      <c r="F192" s="13"/>
      <c r="G192" s="13"/>
      <c r="H192" s="13"/>
      <c r="I192" s="13"/>
      <c r="J192" s="13"/>
      <c r="K192" s="8"/>
      <c r="L192" s="9"/>
    </row>
    <row r="193">
      <c r="A193" s="10"/>
      <c r="B193" s="10"/>
      <c r="C193" s="10"/>
      <c r="D193" s="10"/>
      <c r="E193" s="29"/>
      <c r="F193" s="13"/>
      <c r="G193" s="13"/>
      <c r="H193" s="13"/>
      <c r="I193" s="13"/>
      <c r="J193" s="13"/>
      <c r="K193" s="8"/>
      <c r="L193" s="9"/>
    </row>
    <row r="194">
      <c r="A194" s="10"/>
      <c r="B194" s="10"/>
      <c r="C194" s="10"/>
      <c r="D194" s="10"/>
      <c r="E194" s="29"/>
      <c r="F194" s="13"/>
      <c r="G194" s="13"/>
      <c r="H194" s="13"/>
      <c r="I194" s="13"/>
      <c r="J194" s="13"/>
      <c r="K194" s="8"/>
      <c r="L194" s="9"/>
    </row>
    <row r="195">
      <c r="A195" s="10"/>
      <c r="B195" s="10"/>
      <c r="C195" s="10"/>
      <c r="D195" s="10"/>
      <c r="E195" s="29"/>
      <c r="F195" s="13"/>
      <c r="G195" s="13"/>
      <c r="H195" s="13"/>
      <c r="I195" s="13"/>
      <c r="J195" s="13"/>
      <c r="K195" s="8"/>
      <c r="L195" s="9"/>
    </row>
    <row r="196">
      <c r="A196" s="10"/>
      <c r="B196" s="10"/>
      <c r="C196" s="10"/>
      <c r="D196" s="10"/>
      <c r="E196" s="29"/>
      <c r="F196" s="13"/>
      <c r="G196" s="13"/>
      <c r="H196" s="13"/>
      <c r="I196" s="13"/>
      <c r="J196" s="13"/>
      <c r="K196" s="8"/>
      <c r="L196" s="9"/>
    </row>
    <row r="197">
      <c r="A197" s="10"/>
      <c r="B197" s="10"/>
      <c r="C197" s="10"/>
      <c r="D197" s="10"/>
      <c r="E197" s="29"/>
      <c r="F197" s="13"/>
      <c r="G197" s="13"/>
      <c r="H197" s="13"/>
      <c r="I197" s="13"/>
      <c r="J197" s="13"/>
      <c r="K197" s="8"/>
      <c r="L197" s="9"/>
    </row>
    <row r="198">
      <c r="A198" s="10"/>
      <c r="B198" s="10"/>
      <c r="C198" s="10"/>
      <c r="D198" s="10"/>
      <c r="E198" s="29"/>
      <c r="F198" s="13"/>
      <c r="G198" s="13"/>
      <c r="H198" s="13"/>
      <c r="I198" s="13"/>
      <c r="J198" s="13"/>
      <c r="K198" s="8"/>
      <c r="L198" s="9"/>
    </row>
    <row r="199">
      <c r="A199" s="10"/>
      <c r="B199" s="10"/>
      <c r="C199" s="10"/>
      <c r="D199" s="10"/>
      <c r="E199" s="29"/>
      <c r="F199" s="13"/>
      <c r="G199" s="13"/>
      <c r="H199" s="13"/>
      <c r="I199" s="13"/>
      <c r="J199" s="13"/>
      <c r="K199" s="8"/>
      <c r="L199" s="9"/>
    </row>
    <row r="200">
      <c r="A200" s="10"/>
      <c r="B200" s="10"/>
      <c r="C200" s="10"/>
      <c r="D200" s="10"/>
      <c r="E200" s="29"/>
      <c r="F200" s="13"/>
      <c r="G200" s="13"/>
      <c r="H200" s="13"/>
      <c r="I200" s="13"/>
      <c r="J200" s="13"/>
      <c r="K200" s="8"/>
      <c r="L200" s="9"/>
    </row>
    <row r="201">
      <c r="A201" s="10"/>
      <c r="B201" s="10"/>
      <c r="C201" s="10"/>
      <c r="D201" s="10"/>
      <c r="E201" s="29"/>
      <c r="F201" s="13"/>
      <c r="G201" s="13"/>
      <c r="H201" s="13"/>
      <c r="I201" s="13"/>
      <c r="J201" s="13"/>
      <c r="K201" s="8"/>
      <c r="L201" s="9"/>
    </row>
    <row r="202">
      <c r="A202" s="10"/>
      <c r="B202" s="10"/>
      <c r="C202" s="10"/>
      <c r="D202" s="10"/>
      <c r="E202" s="29"/>
      <c r="F202" s="13"/>
      <c r="G202" s="13"/>
      <c r="H202" s="13"/>
      <c r="I202" s="13"/>
      <c r="J202" s="13"/>
      <c r="K202" s="8"/>
      <c r="L202" s="9"/>
    </row>
    <row r="203">
      <c r="A203" s="10"/>
      <c r="B203" s="10"/>
      <c r="C203" s="10"/>
      <c r="D203" s="10"/>
      <c r="E203" s="29"/>
      <c r="F203" s="13"/>
      <c r="G203" s="13"/>
      <c r="H203" s="13"/>
      <c r="I203" s="13"/>
      <c r="J203" s="13"/>
      <c r="K203" s="8"/>
      <c r="L203" s="9"/>
    </row>
    <row r="204">
      <c r="A204" s="10"/>
      <c r="B204" s="10"/>
      <c r="C204" s="10"/>
      <c r="D204" s="10"/>
      <c r="E204" s="29"/>
      <c r="F204" s="13"/>
      <c r="G204" s="13"/>
      <c r="H204" s="13"/>
      <c r="I204" s="13"/>
      <c r="J204" s="13"/>
      <c r="K204" s="8"/>
      <c r="L204" s="9"/>
    </row>
    <row r="205">
      <c r="A205" s="10"/>
      <c r="B205" s="10"/>
      <c r="C205" s="10"/>
      <c r="D205" s="10"/>
      <c r="E205" s="29"/>
      <c r="F205" s="13"/>
      <c r="G205" s="13"/>
      <c r="H205" s="13"/>
      <c r="I205" s="13"/>
      <c r="J205" s="13"/>
      <c r="K205" s="8"/>
      <c r="L205" s="9"/>
    </row>
    <row r="206">
      <c r="A206" s="10"/>
      <c r="B206" s="10"/>
      <c r="C206" s="10"/>
      <c r="D206" s="10"/>
      <c r="E206" s="29"/>
      <c r="F206" s="13"/>
      <c r="G206" s="13"/>
      <c r="H206" s="13"/>
      <c r="I206" s="13"/>
      <c r="J206" s="13"/>
      <c r="K206" s="8"/>
      <c r="L206" s="9"/>
    </row>
    <row r="207">
      <c r="A207" s="10"/>
      <c r="B207" s="10"/>
      <c r="C207" s="10"/>
      <c r="D207" s="10"/>
      <c r="E207" s="29"/>
      <c r="F207" s="13"/>
      <c r="G207" s="13"/>
      <c r="H207" s="13"/>
      <c r="I207" s="13"/>
      <c r="J207" s="13"/>
      <c r="K207" s="8"/>
      <c r="L207" s="9"/>
    </row>
    <row r="208">
      <c r="A208" s="10"/>
      <c r="B208" s="10"/>
      <c r="C208" s="10"/>
      <c r="D208" s="10"/>
      <c r="E208" s="29"/>
      <c r="F208" s="13"/>
      <c r="G208" s="13"/>
      <c r="H208" s="13"/>
      <c r="I208" s="13"/>
      <c r="J208" s="13"/>
      <c r="K208" s="8"/>
      <c r="L208" s="9"/>
    </row>
    <row r="209">
      <c r="A209" s="10"/>
      <c r="B209" s="10"/>
      <c r="C209" s="10"/>
      <c r="D209" s="10"/>
      <c r="E209" s="29"/>
      <c r="F209" s="13"/>
      <c r="G209" s="13"/>
      <c r="H209" s="13"/>
      <c r="I209" s="13"/>
      <c r="J209" s="13"/>
      <c r="K209" s="8"/>
      <c r="L209" s="9"/>
    </row>
    <row r="210">
      <c r="A210" s="10"/>
      <c r="B210" s="10"/>
      <c r="C210" s="10"/>
      <c r="D210" s="10"/>
      <c r="E210" s="29"/>
      <c r="F210" s="13"/>
      <c r="G210" s="13"/>
      <c r="H210" s="13"/>
      <c r="I210" s="13"/>
      <c r="J210" s="13"/>
      <c r="K210" s="8"/>
      <c r="L210" s="9"/>
    </row>
    <row r="211">
      <c r="A211" s="10"/>
      <c r="B211" s="10"/>
      <c r="C211" s="10"/>
      <c r="D211" s="10"/>
      <c r="E211" s="29"/>
      <c r="F211" s="13"/>
      <c r="G211" s="13"/>
      <c r="H211" s="13"/>
      <c r="I211" s="13"/>
      <c r="J211" s="13"/>
      <c r="K211" s="8"/>
      <c r="L211" s="9"/>
    </row>
    <row r="212">
      <c r="A212" s="10"/>
      <c r="B212" s="10"/>
      <c r="C212" s="10"/>
      <c r="D212" s="10"/>
      <c r="E212" s="29"/>
      <c r="F212" s="13"/>
      <c r="G212" s="13"/>
      <c r="H212" s="13"/>
      <c r="I212" s="13"/>
      <c r="J212" s="13"/>
      <c r="K212" s="8"/>
      <c r="L212" s="9"/>
    </row>
    <row r="213">
      <c r="A213" s="10"/>
      <c r="B213" s="10"/>
      <c r="C213" s="10"/>
      <c r="D213" s="10"/>
      <c r="E213" s="29"/>
      <c r="F213" s="13"/>
      <c r="G213" s="13"/>
      <c r="H213" s="13"/>
      <c r="I213" s="13"/>
      <c r="J213" s="13"/>
      <c r="K213" s="8"/>
      <c r="L213" s="9"/>
    </row>
    <row r="214">
      <c r="A214" s="10"/>
      <c r="B214" s="10"/>
      <c r="C214" s="10"/>
      <c r="D214" s="10"/>
      <c r="E214" s="29"/>
      <c r="F214" s="13"/>
      <c r="G214" s="13"/>
      <c r="H214" s="13"/>
      <c r="I214" s="13"/>
      <c r="J214" s="13"/>
      <c r="K214" s="8"/>
      <c r="L214" s="9"/>
    </row>
    <row r="215">
      <c r="A215" s="10"/>
      <c r="B215" s="10"/>
      <c r="C215" s="10"/>
      <c r="D215" s="10"/>
      <c r="E215" s="29"/>
      <c r="F215" s="13"/>
      <c r="G215" s="13"/>
      <c r="H215" s="13"/>
      <c r="I215" s="13"/>
      <c r="J215" s="13"/>
      <c r="K215" s="8"/>
      <c r="L215" s="9"/>
    </row>
    <row r="216">
      <c r="A216" s="10"/>
      <c r="B216" s="10"/>
      <c r="C216" s="10"/>
      <c r="D216" s="10"/>
      <c r="E216" s="29"/>
      <c r="F216" s="13"/>
      <c r="G216" s="13"/>
      <c r="H216" s="13"/>
      <c r="I216" s="13"/>
      <c r="J216" s="13"/>
      <c r="K216" s="8"/>
      <c r="L216" s="9"/>
    </row>
    <row r="217">
      <c r="A217" s="10"/>
      <c r="B217" s="10"/>
      <c r="C217" s="10"/>
      <c r="D217" s="10"/>
      <c r="E217" s="29"/>
      <c r="F217" s="13"/>
      <c r="G217" s="13"/>
      <c r="H217" s="13"/>
      <c r="I217" s="13"/>
      <c r="J217" s="13"/>
      <c r="K217" s="8"/>
      <c r="L217" s="9"/>
    </row>
    <row r="218">
      <c r="A218" s="10"/>
      <c r="B218" s="10"/>
      <c r="C218" s="10"/>
      <c r="D218" s="10"/>
      <c r="E218" s="29"/>
      <c r="F218" s="13"/>
      <c r="G218" s="13"/>
      <c r="H218" s="13"/>
      <c r="I218" s="13"/>
      <c r="J218" s="13"/>
      <c r="K218" s="8"/>
      <c r="L218" s="9"/>
    </row>
    <row r="219">
      <c r="A219" s="10"/>
      <c r="B219" s="10"/>
      <c r="C219" s="10"/>
      <c r="D219" s="10"/>
      <c r="E219" s="29"/>
      <c r="F219" s="13"/>
      <c r="G219" s="13"/>
      <c r="H219" s="13"/>
      <c r="I219" s="13"/>
      <c r="J219" s="13"/>
      <c r="K219" s="8"/>
      <c r="L219" s="9"/>
    </row>
    <row r="220">
      <c r="A220" s="10"/>
      <c r="B220" s="10"/>
      <c r="C220" s="10"/>
      <c r="D220" s="10"/>
      <c r="E220" s="29"/>
      <c r="F220" s="13"/>
      <c r="G220" s="13"/>
      <c r="H220" s="13"/>
      <c r="I220" s="13"/>
      <c r="J220" s="13"/>
      <c r="K220" s="8"/>
      <c r="L220" s="9"/>
    </row>
    <row r="221">
      <c r="A221" s="10"/>
      <c r="B221" s="10"/>
      <c r="C221" s="10"/>
      <c r="D221" s="10"/>
      <c r="E221" s="29"/>
      <c r="F221" s="13"/>
      <c r="G221" s="13"/>
      <c r="H221" s="13"/>
      <c r="I221" s="13"/>
      <c r="J221" s="13"/>
      <c r="K221" s="8"/>
      <c r="L221" s="9"/>
    </row>
    <row r="222">
      <c r="A222" s="10"/>
      <c r="B222" s="10"/>
      <c r="C222" s="10"/>
      <c r="D222" s="10"/>
      <c r="E222" s="29"/>
      <c r="F222" s="13"/>
      <c r="G222" s="13"/>
      <c r="H222" s="13"/>
      <c r="I222" s="13"/>
      <c r="J222" s="13"/>
      <c r="K222" s="8"/>
      <c r="L222" s="9"/>
    </row>
    <row r="223">
      <c r="A223" s="10"/>
      <c r="B223" s="10"/>
      <c r="C223" s="10"/>
      <c r="D223" s="10"/>
      <c r="E223" s="29"/>
      <c r="F223" s="13"/>
      <c r="G223" s="13"/>
      <c r="H223" s="13"/>
      <c r="I223" s="13"/>
      <c r="J223" s="13"/>
      <c r="K223" s="8"/>
      <c r="L223" s="9"/>
    </row>
    <row r="224">
      <c r="A224" s="10"/>
      <c r="B224" s="10"/>
      <c r="C224" s="10"/>
      <c r="D224" s="10"/>
      <c r="E224" s="29"/>
      <c r="F224" s="13"/>
      <c r="G224" s="13"/>
      <c r="H224" s="13"/>
      <c r="I224" s="13"/>
      <c r="J224" s="13"/>
      <c r="K224" s="8"/>
      <c r="L224" s="9"/>
    </row>
    <row r="225">
      <c r="A225" s="10"/>
      <c r="B225" s="10"/>
      <c r="C225" s="10"/>
      <c r="D225" s="10"/>
      <c r="E225" s="29"/>
      <c r="F225" s="13"/>
      <c r="G225" s="13"/>
      <c r="H225" s="13"/>
      <c r="I225" s="13"/>
      <c r="J225" s="13"/>
      <c r="K225" s="8"/>
      <c r="L225" s="9"/>
    </row>
    <row r="226">
      <c r="A226" s="10"/>
      <c r="B226" s="10"/>
      <c r="C226" s="10"/>
      <c r="D226" s="10"/>
      <c r="E226" s="29"/>
      <c r="F226" s="13"/>
      <c r="G226" s="13"/>
      <c r="H226" s="13"/>
      <c r="I226" s="13"/>
      <c r="J226" s="13"/>
      <c r="K226" s="8"/>
      <c r="L226" s="9"/>
    </row>
    <row r="227">
      <c r="A227" s="10"/>
      <c r="B227" s="10"/>
      <c r="C227" s="10"/>
      <c r="D227" s="10"/>
      <c r="E227" s="29"/>
      <c r="F227" s="13"/>
      <c r="G227" s="13"/>
      <c r="H227" s="13"/>
      <c r="I227" s="13"/>
      <c r="J227" s="13"/>
      <c r="K227" s="8"/>
      <c r="L227" s="9"/>
    </row>
    <row r="228">
      <c r="A228" s="10"/>
      <c r="B228" s="10"/>
      <c r="C228" s="10"/>
      <c r="D228" s="10"/>
      <c r="E228" s="29"/>
      <c r="F228" s="13"/>
      <c r="G228" s="13"/>
      <c r="H228" s="13"/>
      <c r="I228" s="13"/>
      <c r="J228" s="13"/>
      <c r="K228" s="8"/>
      <c r="L228" s="9"/>
    </row>
    <row r="229">
      <c r="A229" s="10"/>
      <c r="B229" s="10"/>
      <c r="C229" s="10"/>
      <c r="D229" s="10"/>
      <c r="E229" s="29"/>
      <c r="F229" s="13"/>
      <c r="G229" s="13"/>
      <c r="H229" s="13"/>
      <c r="I229" s="13"/>
      <c r="J229" s="13"/>
      <c r="K229" s="8"/>
      <c r="L229" s="9"/>
    </row>
    <row r="230">
      <c r="A230" s="10"/>
      <c r="B230" s="10"/>
      <c r="C230" s="10"/>
      <c r="D230" s="10"/>
      <c r="E230" s="29"/>
      <c r="F230" s="13"/>
      <c r="G230" s="13"/>
      <c r="H230" s="13"/>
      <c r="I230" s="13"/>
      <c r="J230" s="13"/>
      <c r="K230" s="8"/>
      <c r="L230" s="9"/>
    </row>
    <row r="231">
      <c r="A231" s="10"/>
      <c r="B231" s="10"/>
      <c r="C231" s="10"/>
      <c r="D231" s="10"/>
      <c r="E231" s="29"/>
      <c r="F231" s="13"/>
      <c r="G231" s="13"/>
      <c r="H231" s="13"/>
      <c r="I231" s="13"/>
      <c r="J231" s="13"/>
      <c r="K231" s="8"/>
      <c r="L231" s="9"/>
    </row>
    <row r="232">
      <c r="A232" s="10"/>
      <c r="B232" s="10"/>
      <c r="C232" s="10"/>
      <c r="D232" s="10"/>
      <c r="E232" s="29"/>
      <c r="F232" s="13"/>
      <c r="G232" s="13"/>
      <c r="H232" s="13"/>
      <c r="I232" s="13"/>
      <c r="J232" s="13"/>
      <c r="K232" s="8"/>
      <c r="L232" s="9"/>
    </row>
    <row r="233">
      <c r="A233" s="10"/>
      <c r="B233" s="10"/>
      <c r="C233" s="10"/>
      <c r="D233" s="10"/>
      <c r="E233" s="29"/>
      <c r="F233" s="13"/>
      <c r="G233" s="13"/>
      <c r="H233" s="13"/>
      <c r="I233" s="13"/>
      <c r="J233" s="13"/>
      <c r="K233" s="8"/>
      <c r="L233" s="9"/>
    </row>
    <row r="234">
      <c r="A234" s="10"/>
      <c r="B234" s="10"/>
      <c r="C234" s="10"/>
      <c r="D234" s="10"/>
      <c r="E234" s="29"/>
      <c r="F234" s="13"/>
      <c r="G234" s="13"/>
      <c r="H234" s="13"/>
      <c r="I234" s="13"/>
      <c r="J234" s="13"/>
      <c r="K234" s="8"/>
      <c r="L234" s="9"/>
    </row>
    <row r="235">
      <c r="A235" s="10"/>
      <c r="B235" s="10"/>
      <c r="C235" s="10"/>
      <c r="D235" s="10"/>
      <c r="E235" s="29"/>
      <c r="F235" s="13"/>
      <c r="G235" s="13"/>
      <c r="H235" s="13"/>
      <c r="I235" s="13"/>
      <c r="J235" s="13"/>
      <c r="K235" s="8"/>
      <c r="L235" s="9"/>
    </row>
    <row r="236">
      <c r="A236" s="10"/>
      <c r="B236" s="10"/>
      <c r="C236" s="10"/>
      <c r="D236" s="10"/>
      <c r="E236" s="29"/>
      <c r="F236" s="13"/>
      <c r="G236" s="13"/>
      <c r="H236" s="13"/>
      <c r="I236" s="13"/>
      <c r="J236" s="13"/>
      <c r="K236" s="8"/>
      <c r="L236" s="9"/>
    </row>
    <row r="237">
      <c r="A237" s="10"/>
      <c r="B237" s="10"/>
      <c r="C237" s="10"/>
      <c r="D237" s="10"/>
      <c r="E237" s="29"/>
      <c r="F237" s="13"/>
      <c r="G237" s="13"/>
      <c r="H237" s="13"/>
      <c r="I237" s="13"/>
      <c r="J237" s="13"/>
      <c r="K237" s="8"/>
      <c r="L237" s="9"/>
    </row>
    <row r="238">
      <c r="A238" s="10"/>
      <c r="B238" s="10"/>
      <c r="C238" s="10"/>
      <c r="D238" s="10"/>
      <c r="E238" s="29"/>
      <c r="F238" s="13"/>
      <c r="G238" s="13"/>
      <c r="H238" s="13"/>
      <c r="I238" s="13"/>
      <c r="J238" s="13"/>
      <c r="K238" s="8"/>
      <c r="L238" s="9"/>
    </row>
    <row r="239">
      <c r="A239" s="10"/>
      <c r="B239" s="10"/>
      <c r="C239" s="10"/>
      <c r="D239" s="10"/>
      <c r="E239" s="29"/>
      <c r="F239" s="13"/>
      <c r="G239" s="13"/>
      <c r="H239" s="13"/>
      <c r="I239" s="13"/>
      <c r="J239" s="13"/>
      <c r="K239" s="8"/>
      <c r="L239" s="9"/>
    </row>
    <row r="240">
      <c r="A240" s="10"/>
      <c r="B240" s="10"/>
      <c r="C240" s="10"/>
      <c r="D240" s="10"/>
      <c r="E240" s="29"/>
      <c r="F240" s="13"/>
      <c r="G240" s="13"/>
      <c r="H240" s="13"/>
      <c r="I240" s="13"/>
      <c r="J240" s="13"/>
      <c r="K240" s="8"/>
      <c r="L240" s="9"/>
    </row>
    <row r="241">
      <c r="A241" s="10"/>
      <c r="B241" s="10"/>
      <c r="C241" s="10"/>
      <c r="D241" s="10"/>
      <c r="E241" s="29"/>
      <c r="F241" s="13"/>
      <c r="G241" s="13"/>
      <c r="H241" s="13"/>
      <c r="I241" s="13"/>
      <c r="J241" s="13"/>
      <c r="K241" s="8"/>
      <c r="L241" s="9"/>
    </row>
    <row r="242">
      <c r="A242" s="10"/>
      <c r="B242" s="10"/>
      <c r="C242" s="10"/>
      <c r="D242" s="10"/>
      <c r="E242" s="29"/>
      <c r="F242" s="13"/>
      <c r="G242" s="13"/>
      <c r="H242" s="13"/>
      <c r="I242" s="13"/>
      <c r="J242" s="13"/>
      <c r="K242" s="8"/>
      <c r="L242" s="9"/>
    </row>
    <row r="243">
      <c r="A243" s="10"/>
      <c r="B243" s="10"/>
      <c r="C243" s="10"/>
      <c r="D243" s="10"/>
      <c r="E243" s="29"/>
      <c r="F243" s="13"/>
      <c r="G243" s="13"/>
      <c r="H243" s="13"/>
      <c r="I243" s="13"/>
      <c r="J243" s="13"/>
      <c r="K243" s="8"/>
      <c r="L243" s="9"/>
    </row>
    <row r="244">
      <c r="A244" s="10"/>
      <c r="B244" s="10"/>
      <c r="C244" s="10"/>
      <c r="D244" s="10"/>
      <c r="E244" s="29"/>
      <c r="F244" s="13"/>
      <c r="G244" s="13"/>
      <c r="H244" s="13"/>
      <c r="I244" s="13"/>
      <c r="J244" s="13"/>
      <c r="K244" s="8"/>
      <c r="L244" s="9"/>
    </row>
    <row r="245">
      <c r="A245" s="10"/>
      <c r="B245" s="10"/>
      <c r="C245" s="10"/>
      <c r="D245" s="10"/>
      <c r="E245" s="29"/>
      <c r="F245" s="13"/>
      <c r="G245" s="13"/>
      <c r="H245" s="13"/>
      <c r="I245" s="13"/>
      <c r="J245" s="13"/>
      <c r="K245" s="8"/>
      <c r="L245" s="9"/>
    </row>
    <row r="246">
      <c r="A246" s="10"/>
      <c r="B246" s="10"/>
      <c r="C246" s="10"/>
      <c r="D246" s="10"/>
      <c r="E246" s="29"/>
      <c r="F246" s="13"/>
      <c r="G246" s="13"/>
      <c r="H246" s="13"/>
      <c r="I246" s="13"/>
      <c r="J246" s="13"/>
      <c r="K246" s="8"/>
      <c r="L246" s="9"/>
    </row>
    <row r="247">
      <c r="A247" s="10"/>
      <c r="B247" s="10"/>
      <c r="C247" s="10"/>
      <c r="D247" s="10"/>
      <c r="E247" s="29"/>
      <c r="F247" s="13"/>
      <c r="G247" s="13"/>
      <c r="H247" s="13"/>
      <c r="I247" s="13"/>
      <c r="J247" s="13"/>
      <c r="K247" s="8"/>
      <c r="L247" s="9"/>
    </row>
    <row r="248">
      <c r="A248" s="10"/>
      <c r="B248" s="10"/>
      <c r="C248" s="10"/>
      <c r="D248" s="10"/>
      <c r="E248" s="29"/>
      <c r="F248" s="13"/>
      <c r="G248" s="13"/>
      <c r="H248" s="13"/>
      <c r="I248" s="13"/>
      <c r="J248" s="13"/>
      <c r="K248" s="8"/>
      <c r="L248" s="9"/>
    </row>
    <row r="249">
      <c r="A249" s="10"/>
      <c r="B249" s="10"/>
      <c r="C249" s="10"/>
      <c r="D249" s="10"/>
      <c r="E249" s="29"/>
      <c r="F249" s="13"/>
      <c r="G249" s="13"/>
      <c r="H249" s="13"/>
      <c r="I249" s="13"/>
      <c r="J249" s="13"/>
      <c r="K249" s="8"/>
      <c r="L249" s="9"/>
    </row>
    <row r="250">
      <c r="A250" s="10"/>
      <c r="B250" s="10"/>
      <c r="C250" s="10"/>
      <c r="D250" s="10"/>
      <c r="E250" s="29"/>
      <c r="F250" s="13"/>
      <c r="G250" s="13"/>
      <c r="H250" s="13"/>
      <c r="I250" s="13"/>
      <c r="J250" s="13"/>
      <c r="K250" s="8"/>
      <c r="L250" s="9"/>
    </row>
    <row r="251">
      <c r="A251" s="10"/>
      <c r="B251" s="10"/>
      <c r="C251" s="10"/>
      <c r="D251" s="10"/>
      <c r="E251" s="29"/>
      <c r="F251" s="13"/>
      <c r="G251" s="13"/>
      <c r="H251" s="13"/>
      <c r="I251" s="13"/>
      <c r="J251" s="13"/>
      <c r="K251" s="8"/>
      <c r="L251" s="9"/>
    </row>
    <row r="252">
      <c r="A252" s="10"/>
      <c r="B252" s="10"/>
      <c r="C252" s="10"/>
      <c r="D252" s="10"/>
      <c r="E252" s="29"/>
      <c r="F252" s="13"/>
      <c r="G252" s="13"/>
      <c r="H252" s="13"/>
      <c r="I252" s="13"/>
      <c r="J252" s="13"/>
      <c r="K252" s="8"/>
      <c r="L252" s="9"/>
    </row>
    <row r="253">
      <c r="A253" s="10"/>
      <c r="B253" s="10"/>
      <c r="C253" s="10"/>
      <c r="D253" s="10"/>
      <c r="E253" s="29"/>
      <c r="F253" s="13"/>
      <c r="G253" s="13"/>
      <c r="H253" s="13"/>
      <c r="I253" s="13"/>
      <c r="J253" s="13"/>
      <c r="K253" s="8"/>
      <c r="L253" s="9"/>
    </row>
    <row r="254">
      <c r="A254" s="10"/>
      <c r="B254" s="10"/>
      <c r="C254" s="10"/>
      <c r="D254" s="10"/>
      <c r="E254" s="29"/>
      <c r="F254" s="13"/>
      <c r="G254" s="13"/>
      <c r="H254" s="13"/>
      <c r="I254" s="13"/>
      <c r="J254" s="13"/>
      <c r="K254" s="8"/>
      <c r="L254" s="9"/>
    </row>
    <row r="255">
      <c r="A255" s="10"/>
      <c r="B255" s="10"/>
      <c r="C255" s="10"/>
      <c r="D255" s="10"/>
      <c r="E255" s="29"/>
      <c r="F255" s="13"/>
      <c r="G255" s="13"/>
      <c r="H255" s="13"/>
      <c r="I255" s="13"/>
      <c r="J255" s="13"/>
      <c r="K255" s="8"/>
      <c r="L255" s="9"/>
    </row>
    <row r="256">
      <c r="A256" s="10"/>
      <c r="B256" s="10"/>
      <c r="C256" s="10"/>
      <c r="D256" s="10"/>
      <c r="E256" s="29"/>
      <c r="F256" s="13"/>
      <c r="G256" s="13"/>
      <c r="H256" s="13"/>
      <c r="I256" s="13"/>
      <c r="J256" s="13"/>
      <c r="K256" s="8"/>
      <c r="L256" s="9"/>
    </row>
    <row r="257">
      <c r="A257" s="10"/>
      <c r="B257" s="10"/>
      <c r="C257" s="10"/>
      <c r="D257" s="10"/>
      <c r="E257" s="29"/>
      <c r="F257" s="13"/>
      <c r="G257" s="13"/>
      <c r="H257" s="13"/>
      <c r="I257" s="13"/>
      <c r="J257" s="13"/>
      <c r="K257" s="8"/>
      <c r="L257" s="9"/>
    </row>
    <row r="258">
      <c r="A258" s="10"/>
      <c r="B258" s="10"/>
      <c r="C258" s="10"/>
      <c r="D258" s="10"/>
      <c r="E258" s="29"/>
      <c r="F258" s="13"/>
      <c r="G258" s="13"/>
      <c r="H258" s="13"/>
      <c r="I258" s="13"/>
      <c r="J258" s="13"/>
      <c r="K258" s="8"/>
      <c r="L258" s="9"/>
    </row>
    <row r="259">
      <c r="A259" s="10"/>
      <c r="B259" s="10"/>
      <c r="C259" s="10"/>
      <c r="D259" s="10"/>
      <c r="E259" s="29"/>
      <c r="F259" s="13"/>
      <c r="G259" s="13"/>
      <c r="H259" s="13"/>
      <c r="I259" s="13"/>
      <c r="J259" s="13"/>
      <c r="K259" s="8"/>
      <c r="L259" s="9"/>
    </row>
    <row r="260">
      <c r="A260" s="10"/>
      <c r="B260" s="10"/>
      <c r="C260" s="10"/>
      <c r="D260" s="10"/>
      <c r="E260" s="29"/>
      <c r="F260" s="13"/>
      <c r="G260" s="13"/>
      <c r="H260" s="13"/>
      <c r="I260" s="13"/>
      <c r="J260" s="13"/>
      <c r="K260" s="8"/>
      <c r="L260" s="9"/>
    </row>
    <row r="261">
      <c r="A261" s="10"/>
      <c r="B261" s="10"/>
      <c r="C261" s="10"/>
      <c r="D261" s="10"/>
      <c r="E261" s="29"/>
      <c r="F261" s="13"/>
      <c r="G261" s="13"/>
      <c r="H261" s="13"/>
      <c r="I261" s="13"/>
      <c r="J261" s="13"/>
      <c r="K261" s="8"/>
      <c r="L261" s="9"/>
    </row>
    <row r="262">
      <c r="A262" s="10"/>
      <c r="B262" s="10"/>
      <c r="C262" s="10"/>
      <c r="D262" s="10"/>
      <c r="E262" s="29"/>
      <c r="F262" s="13"/>
      <c r="G262" s="13"/>
      <c r="H262" s="13"/>
      <c r="I262" s="13"/>
      <c r="J262" s="13"/>
      <c r="K262" s="8"/>
      <c r="L262" s="9"/>
    </row>
    <row r="263">
      <c r="A263" s="10"/>
      <c r="B263" s="10"/>
      <c r="C263" s="10"/>
      <c r="D263" s="10"/>
      <c r="E263" s="29"/>
      <c r="F263" s="13"/>
      <c r="G263" s="13"/>
      <c r="H263" s="13"/>
      <c r="I263" s="13"/>
      <c r="J263" s="13"/>
      <c r="K263" s="8"/>
      <c r="L263" s="9"/>
    </row>
    <row r="264">
      <c r="A264" s="10"/>
      <c r="B264" s="10"/>
      <c r="C264" s="10"/>
      <c r="D264" s="10"/>
      <c r="E264" s="29"/>
      <c r="F264" s="13"/>
      <c r="G264" s="13"/>
      <c r="H264" s="13"/>
      <c r="I264" s="13"/>
      <c r="J264" s="13"/>
      <c r="K264" s="8"/>
      <c r="L264" s="9"/>
    </row>
    <row r="265">
      <c r="A265" s="10"/>
      <c r="B265" s="10"/>
      <c r="C265" s="10"/>
      <c r="D265" s="10"/>
      <c r="E265" s="29"/>
      <c r="F265" s="13"/>
      <c r="G265" s="13"/>
      <c r="H265" s="13"/>
      <c r="I265" s="13"/>
      <c r="J265" s="13"/>
      <c r="K265" s="8"/>
      <c r="L265" s="9"/>
    </row>
    <row r="266">
      <c r="A266" s="10"/>
      <c r="B266" s="10"/>
      <c r="C266" s="10"/>
      <c r="D266" s="10"/>
      <c r="E266" s="29"/>
      <c r="F266" s="13"/>
      <c r="G266" s="13"/>
      <c r="H266" s="13"/>
      <c r="I266" s="13"/>
      <c r="J266" s="13"/>
      <c r="K266" s="8"/>
      <c r="L266" s="9"/>
    </row>
    <row r="267">
      <c r="A267" s="10"/>
      <c r="B267" s="10"/>
      <c r="C267" s="10"/>
      <c r="D267" s="10"/>
      <c r="E267" s="29"/>
      <c r="F267" s="13"/>
      <c r="G267" s="13"/>
      <c r="H267" s="13"/>
      <c r="I267" s="13"/>
      <c r="J267" s="13"/>
      <c r="K267" s="8"/>
      <c r="L267" s="9"/>
    </row>
    <row r="268">
      <c r="A268" s="10"/>
      <c r="B268" s="10"/>
      <c r="C268" s="10"/>
      <c r="D268" s="10"/>
      <c r="E268" s="29"/>
      <c r="F268" s="13"/>
      <c r="G268" s="13"/>
      <c r="H268" s="13"/>
      <c r="I268" s="13"/>
      <c r="J268" s="13"/>
      <c r="K268" s="8"/>
      <c r="L268" s="9"/>
    </row>
    <row r="269">
      <c r="A269" s="10"/>
      <c r="B269" s="10"/>
      <c r="C269" s="10"/>
      <c r="D269" s="10"/>
      <c r="E269" s="29"/>
      <c r="F269" s="13"/>
      <c r="G269" s="13"/>
      <c r="H269" s="13"/>
      <c r="I269" s="13"/>
      <c r="J269" s="13"/>
      <c r="K269" s="8"/>
      <c r="L269" s="9"/>
    </row>
    <row r="270">
      <c r="A270" s="10"/>
      <c r="B270" s="10"/>
      <c r="C270" s="10"/>
      <c r="D270" s="10"/>
      <c r="E270" s="29"/>
      <c r="F270" s="13"/>
      <c r="G270" s="13"/>
      <c r="H270" s="13"/>
      <c r="I270" s="13"/>
      <c r="J270" s="13"/>
      <c r="K270" s="8"/>
      <c r="L270" s="9"/>
    </row>
    <row r="271">
      <c r="A271" s="10"/>
      <c r="B271" s="10"/>
      <c r="C271" s="10"/>
      <c r="D271" s="10"/>
      <c r="E271" s="29"/>
      <c r="F271" s="13"/>
      <c r="G271" s="13"/>
      <c r="H271" s="13"/>
      <c r="I271" s="13"/>
      <c r="J271" s="13"/>
      <c r="K271" s="8"/>
      <c r="L271" s="9"/>
    </row>
    <row r="272">
      <c r="A272" s="10"/>
      <c r="B272" s="10"/>
      <c r="C272" s="10"/>
      <c r="D272" s="10"/>
      <c r="E272" s="29"/>
      <c r="F272" s="13"/>
      <c r="G272" s="13"/>
      <c r="H272" s="13"/>
      <c r="I272" s="13"/>
      <c r="J272" s="13"/>
      <c r="K272" s="8"/>
      <c r="L272" s="9"/>
    </row>
    <row r="273">
      <c r="A273" s="10"/>
      <c r="B273" s="10"/>
      <c r="C273" s="10"/>
      <c r="D273" s="10"/>
      <c r="E273" s="29"/>
      <c r="F273" s="13"/>
      <c r="G273" s="13"/>
      <c r="H273" s="13"/>
      <c r="I273" s="13"/>
      <c r="J273" s="13"/>
      <c r="K273" s="8"/>
      <c r="L273" s="9"/>
    </row>
    <row r="274">
      <c r="A274" s="10"/>
      <c r="B274" s="10"/>
      <c r="C274" s="10"/>
      <c r="D274" s="10"/>
      <c r="E274" s="29"/>
      <c r="F274" s="13"/>
      <c r="G274" s="13"/>
      <c r="H274" s="13"/>
      <c r="I274" s="13"/>
      <c r="J274" s="13"/>
      <c r="K274" s="8"/>
      <c r="L274" s="9"/>
    </row>
    <row r="275">
      <c r="A275" s="10"/>
      <c r="B275" s="10"/>
      <c r="C275" s="10"/>
      <c r="D275" s="10"/>
      <c r="E275" s="29"/>
      <c r="F275" s="13"/>
      <c r="G275" s="13"/>
      <c r="H275" s="13"/>
      <c r="I275" s="13"/>
      <c r="J275" s="13"/>
      <c r="K275" s="8"/>
      <c r="L275" s="9"/>
    </row>
    <row r="276">
      <c r="A276" s="10"/>
      <c r="B276" s="10"/>
      <c r="C276" s="10"/>
      <c r="D276" s="10"/>
      <c r="E276" s="29"/>
      <c r="F276" s="13"/>
      <c r="G276" s="13"/>
      <c r="H276" s="13"/>
      <c r="I276" s="13"/>
      <c r="J276" s="13"/>
      <c r="K276" s="8"/>
      <c r="L276" s="9"/>
    </row>
    <row r="277">
      <c r="A277" s="10"/>
      <c r="B277" s="10"/>
      <c r="C277" s="10"/>
      <c r="D277" s="10"/>
      <c r="E277" s="29"/>
      <c r="F277" s="13"/>
      <c r="G277" s="13"/>
      <c r="H277" s="13"/>
      <c r="I277" s="13"/>
      <c r="J277" s="13"/>
      <c r="K277" s="8"/>
      <c r="L277" s="9"/>
    </row>
    <row r="278">
      <c r="A278" s="10"/>
      <c r="B278" s="10"/>
      <c r="C278" s="10"/>
      <c r="D278" s="10"/>
      <c r="E278" s="29"/>
      <c r="F278" s="13"/>
      <c r="G278" s="13"/>
      <c r="H278" s="13"/>
      <c r="I278" s="13"/>
      <c r="J278" s="13"/>
      <c r="K278" s="8"/>
      <c r="L278" s="9"/>
    </row>
    <row r="279">
      <c r="A279" s="10"/>
      <c r="B279" s="10"/>
      <c r="C279" s="10"/>
      <c r="D279" s="10"/>
      <c r="E279" s="29"/>
      <c r="F279" s="13"/>
      <c r="G279" s="13"/>
      <c r="H279" s="13"/>
      <c r="I279" s="13"/>
      <c r="J279" s="13"/>
      <c r="K279" s="8"/>
      <c r="L279" s="9"/>
    </row>
    <row r="280">
      <c r="A280" s="10"/>
      <c r="B280" s="10"/>
      <c r="C280" s="10"/>
      <c r="D280" s="10"/>
      <c r="E280" s="29"/>
      <c r="F280" s="13"/>
      <c r="G280" s="13"/>
      <c r="H280" s="13"/>
      <c r="I280" s="13"/>
      <c r="J280" s="13"/>
      <c r="K280" s="8"/>
      <c r="L280" s="9"/>
    </row>
    <row r="281">
      <c r="A281" s="10"/>
      <c r="B281" s="10"/>
      <c r="C281" s="10"/>
      <c r="D281" s="10"/>
      <c r="E281" s="29"/>
      <c r="F281" s="13"/>
      <c r="G281" s="13"/>
      <c r="H281" s="13"/>
      <c r="I281" s="13"/>
      <c r="J281" s="13"/>
      <c r="K281" s="8"/>
      <c r="L281" s="9"/>
    </row>
    <row r="282">
      <c r="A282" s="10"/>
      <c r="B282" s="10"/>
      <c r="C282" s="10"/>
      <c r="D282" s="10"/>
      <c r="E282" s="29"/>
      <c r="F282" s="13"/>
      <c r="G282" s="13"/>
      <c r="H282" s="13"/>
      <c r="I282" s="13"/>
      <c r="J282" s="13"/>
      <c r="K282" s="8"/>
      <c r="L282" s="9"/>
    </row>
    <row r="283">
      <c r="A283" s="10"/>
      <c r="B283" s="10"/>
      <c r="C283" s="10"/>
      <c r="D283" s="10"/>
      <c r="E283" s="29"/>
      <c r="F283" s="13"/>
      <c r="G283" s="13"/>
      <c r="H283" s="13"/>
      <c r="I283" s="13"/>
      <c r="J283" s="13"/>
      <c r="K283" s="8"/>
      <c r="L283" s="9"/>
    </row>
    <row r="284">
      <c r="A284" s="10"/>
      <c r="B284" s="10"/>
      <c r="C284" s="10"/>
      <c r="D284" s="10"/>
      <c r="E284" s="29"/>
      <c r="F284" s="13"/>
      <c r="G284" s="13"/>
      <c r="H284" s="13"/>
      <c r="I284" s="13"/>
      <c r="J284" s="13"/>
      <c r="K284" s="8"/>
      <c r="L284" s="9"/>
    </row>
    <row r="285">
      <c r="A285" s="10"/>
      <c r="B285" s="10"/>
      <c r="C285" s="10"/>
      <c r="D285" s="10"/>
      <c r="E285" s="29"/>
      <c r="F285" s="13"/>
      <c r="G285" s="13"/>
      <c r="H285" s="13"/>
      <c r="I285" s="13"/>
      <c r="J285" s="13"/>
      <c r="K285" s="8"/>
      <c r="L285" s="9"/>
    </row>
    <row r="286">
      <c r="A286" s="10"/>
      <c r="B286" s="10"/>
      <c r="C286" s="10"/>
      <c r="D286" s="10"/>
      <c r="E286" s="29"/>
      <c r="F286" s="13"/>
      <c r="G286" s="13"/>
      <c r="H286" s="13"/>
      <c r="I286" s="13"/>
      <c r="J286" s="13"/>
      <c r="K286" s="8"/>
      <c r="L286" s="9"/>
    </row>
    <row r="287">
      <c r="A287" s="10"/>
      <c r="B287" s="10"/>
      <c r="C287" s="10"/>
      <c r="D287" s="10"/>
      <c r="E287" s="29"/>
      <c r="F287" s="13"/>
      <c r="G287" s="13"/>
      <c r="H287" s="13"/>
      <c r="I287" s="13"/>
      <c r="J287" s="13"/>
      <c r="K287" s="8"/>
      <c r="L287" s="9"/>
    </row>
    <row r="288">
      <c r="A288" s="10"/>
      <c r="B288" s="10"/>
      <c r="C288" s="10"/>
      <c r="D288" s="10"/>
      <c r="E288" s="29"/>
      <c r="F288" s="13"/>
      <c r="G288" s="13"/>
      <c r="H288" s="13"/>
      <c r="I288" s="13"/>
      <c r="J288" s="13"/>
      <c r="K288" s="8"/>
      <c r="L288" s="9"/>
    </row>
    <row r="289">
      <c r="A289" s="10"/>
      <c r="B289" s="10"/>
      <c r="C289" s="10"/>
      <c r="D289" s="10"/>
      <c r="E289" s="29"/>
      <c r="F289" s="13"/>
      <c r="G289" s="13"/>
      <c r="H289" s="13"/>
      <c r="I289" s="13"/>
      <c r="J289" s="13"/>
      <c r="K289" s="8"/>
      <c r="L289" s="9"/>
    </row>
    <row r="290">
      <c r="A290" s="10"/>
      <c r="B290" s="10"/>
      <c r="C290" s="10"/>
      <c r="D290" s="10"/>
      <c r="E290" s="29"/>
      <c r="F290" s="13"/>
      <c r="G290" s="13"/>
      <c r="H290" s="13"/>
      <c r="I290" s="13"/>
      <c r="J290" s="13"/>
      <c r="K290" s="8"/>
      <c r="L290" s="9"/>
    </row>
    <row r="291">
      <c r="A291" s="10"/>
      <c r="B291" s="10"/>
      <c r="C291" s="10"/>
      <c r="D291" s="10"/>
      <c r="E291" s="29"/>
      <c r="F291" s="13"/>
      <c r="G291" s="13"/>
      <c r="H291" s="13"/>
      <c r="I291" s="13"/>
      <c r="J291" s="13"/>
      <c r="K291" s="8"/>
      <c r="L291" s="9"/>
    </row>
    <row r="292">
      <c r="A292" s="10"/>
      <c r="B292" s="10"/>
      <c r="C292" s="10"/>
      <c r="D292" s="10"/>
      <c r="E292" s="29"/>
      <c r="F292" s="13"/>
      <c r="G292" s="13"/>
      <c r="H292" s="13"/>
      <c r="I292" s="13"/>
      <c r="J292" s="13"/>
      <c r="K292" s="8"/>
      <c r="L292" s="9"/>
    </row>
    <row r="293">
      <c r="A293" s="10"/>
      <c r="B293" s="10"/>
      <c r="C293" s="10"/>
      <c r="D293" s="10"/>
      <c r="E293" s="29"/>
      <c r="F293" s="13"/>
      <c r="G293" s="13"/>
      <c r="H293" s="13"/>
      <c r="I293" s="13"/>
      <c r="J293" s="13"/>
      <c r="K293" s="8"/>
      <c r="L293" s="9"/>
    </row>
    <row r="294">
      <c r="A294" s="10"/>
      <c r="B294" s="10"/>
      <c r="C294" s="10"/>
      <c r="D294" s="10"/>
      <c r="E294" s="29"/>
      <c r="F294" s="13"/>
      <c r="G294" s="13"/>
      <c r="H294" s="13"/>
      <c r="I294" s="13"/>
      <c r="J294" s="13"/>
      <c r="K294" s="8"/>
      <c r="L294" s="9"/>
    </row>
    <row r="295">
      <c r="A295" s="10"/>
      <c r="B295" s="10"/>
      <c r="C295" s="10"/>
      <c r="D295" s="10"/>
      <c r="E295" s="29"/>
      <c r="F295" s="13"/>
      <c r="G295" s="13"/>
      <c r="H295" s="13"/>
      <c r="I295" s="13"/>
      <c r="J295" s="13"/>
      <c r="K295" s="8"/>
      <c r="L295" s="9"/>
    </row>
    <row r="296">
      <c r="A296" s="10"/>
      <c r="B296" s="10"/>
      <c r="C296" s="10"/>
      <c r="D296" s="10"/>
      <c r="E296" s="29"/>
      <c r="F296" s="13"/>
      <c r="G296" s="13"/>
      <c r="H296" s="13"/>
      <c r="I296" s="13"/>
      <c r="J296" s="13"/>
      <c r="K296" s="8"/>
      <c r="L296" s="9"/>
    </row>
    <row r="297">
      <c r="A297" s="10"/>
      <c r="B297" s="10"/>
      <c r="C297" s="10"/>
      <c r="D297" s="10"/>
      <c r="E297" s="29"/>
      <c r="F297" s="13"/>
      <c r="G297" s="13"/>
      <c r="H297" s="13"/>
      <c r="I297" s="13"/>
      <c r="J297" s="13"/>
      <c r="K297" s="8"/>
      <c r="L297" s="9"/>
    </row>
    <row r="298">
      <c r="A298" s="10"/>
      <c r="B298" s="10"/>
      <c r="C298" s="10"/>
      <c r="D298" s="10"/>
      <c r="E298" s="29"/>
      <c r="F298" s="13"/>
      <c r="G298" s="13"/>
      <c r="H298" s="13"/>
      <c r="I298" s="13"/>
      <c r="J298" s="13"/>
      <c r="K298" s="8"/>
      <c r="L298" s="9"/>
    </row>
    <row r="299">
      <c r="A299" s="10"/>
      <c r="B299" s="10"/>
      <c r="C299" s="10"/>
      <c r="D299" s="10"/>
      <c r="E299" s="29"/>
      <c r="F299" s="13"/>
      <c r="G299" s="13"/>
      <c r="H299" s="13"/>
      <c r="I299" s="13"/>
      <c r="J299" s="13"/>
      <c r="K299" s="8"/>
      <c r="L299" s="9"/>
    </row>
    <row r="300">
      <c r="A300" s="10"/>
      <c r="B300" s="10"/>
      <c r="C300" s="10"/>
      <c r="D300" s="10"/>
      <c r="E300" s="29"/>
      <c r="F300" s="13"/>
      <c r="G300" s="13"/>
      <c r="H300" s="13"/>
      <c r="I300" s="13"/>
      <c r="J300" s="13"/>
      <c r="K300" s="8"/>
      <c r="L300" s="9"/>
    </row>
    <row r="301">
      <c r="A301" s="10"/>
      <c r="B301" s="10"/>
      <c r="C301" s="10"/>
      <c r="D301" s="10"/>
      <c r="E301" s="29"/>
      <c r="F301" s="13"/>
      <c r="G301" s="13"/>
      <c r="H301" s="13"/>
      <c r="I301" s="13"/>
      <c r="J301" s="13"/>
      <c r="K301" s="8"/>
      <c r="L301" s="9"/>
    </row>
    <row r="302">
      <c r="A302" s="10"/>
      <c r="B302" s="10"/>
      <c r="C302" s="10"/>
      <c r="D302" s="10"/>
      <c r="E302" s="29"/>
      <c r="F302" s="13"/>
      <c r="G302" s="13"/>
      <c r="H302" s="13"/>
      <c r="I302" s="13"/>
      <c r="J302" s="13"/>
      <c r="K302" s="8"/>
      <c r="L302" s="9"/>
    </row>
    <row r="303">
      <c r="A303" s="10"/>
      <c r="B303" s="10"/>
      <c r="C303" s="10"/>
      <c r="D303" s="10"/>
      <c r="E303" s="29"/>
      <c r="F303" s="13"/>
      <c r="G303" s="13"/>
      <c r="H303" s="13"/>
      <c r="I303" s="13"/>
      <c r="J303" s="13"/>
      <c r="K303" s="8"/>
      <c r="L303" s="9"/>
    </row>
    <row r="304">
      <c r="A304" s="10"/>
      <c r="B304" s="10"/>
      <c r="C304" s="10"/>
      <c r="D304" s="10"/>
      <c r="E304" s="29"/>
      <c r="F304" s="13"/>
      <c r="G304" s="13"/>
      <c r="H304" s="13"/>
      <c r="I304" s="13"/>
      <c r="J304" s="13"/>
      <c r="K304" s="8"/>
      <c r="L304" s="9"/>
    </row>
    <row r="305">
      <c r="A305" s="10"/>
      <c r="B305" s="10"/>
      <c r="C305" s="10"/>
      <c r="D305" s="10"/>
      <c r="E305" s="29"/>
      <c r="F305" s="13"/>
      <c r="G305" s="13"/>
      <c r="H305" s="13"/>
      <c r="I305" s="13"/>
      <c r="J305" s="13"/>
      <c r="K305" s="8"/>
      <c r="L305" s="9"/>
    </row>
    <row r="306">
      <c r="A306" s="10"/>
      <c r="B306" s="10"/>
      <c r="C306" s="10"/>
      <c r="D306" s="10"/>
      <c r="E306" s="29"/>
      <c r="F306" s="13"/>
      <c r="G306" s="13"/>
      <c r="H306" s="13"/>
      <c r="I306" s="13"/>
      <c r="J306" s="13"/>
      <c r="K306" s="8"/>
      <c r="L306" s="9"/>
    </row>
    <row r="307">
      <c r="A307" s="10"/>
      <c r="B307" s="10"/>
      <c r="C307" s="10"/>
      <c r="D307" s="10"/>
      <c r="E307" s="29"/>
      <c r="F307" s="13"/>
      <c r="G307" s="13"/>
      <c r="H307" s="13"/>
      <c r="I307" s="13"/>
      <c r="J307" s="13"/>
      <c r="K307" s="8"/>
      <c r="L307" s="9"/>
    </row>
    <row r="308">
      <c r="A308" s="10"/>
      <c r="B308" s="10"/>
      <c r="C308" s="10"/>
      <c r="D308" s="10"/>
      <c r="E308" s="29"/>
      <c r="F308" s="13"/>
      <c r="G308" s="13"/>
      <c r="H308" s="13"/>
      <c r="I308" s="13"/>
      <c r="J308" s="13"/>
      <c r="K308" s="8"/>
      <c r="L308" s="9"/>
    </row>
    <row r="309">
      <c r="A309" s="10"/>
      <c r="B309" s="10"/>
      <c r="C309" s="10"/>
      <c r="D309" s="10"/>
      <c r="E309" s="29"/>
      <c r="F309" s="13"/>
      <c r="G309" s="13"/>
      <c r="H309" s="13"/>
      <c r="I309" s="13"/>
      <c r="J309" s="13"/>
      <c r="K309" s="8"/>
      <c r="L309" s="9"/>
    </row>
    <row r="310">
      <c r="A310" s="10"/>
      <c r="B310" s="10"/>
      <c r="C310" s="10"/>
      <c r="D310" s="10"/>
      <c r="E310" s="29"/>
      <c r="F310" s="13"/>
      <c r="G310" s="13"/>
      <c r="H310" s="13"/>
      <c r="I310" s="13"/>
      <c r="J310" s="13"/>
      <c r="K310" s="8"/>
      <c r="L310" s="9"/>
    </row>
    <row r="311">
      <c r="A311" s="10"/>
      <c r="B311" s="10"/>
      <c r="C311" s="10"/>
      <c r="D311" s="10"/>
      <c r="E311" s="29"/>
      <c r="F311" s="13"/>
      <c r="G311" s="13"/>
      <c r="H311" s="13"/>
      <c r="I311" s="13"/>
      <c r="J311" s="13"/>
      <c r="K311" s="8"/>
      <c r="L311" s="9"/>
    </row>
    <row r="312">
      <c r="A312" s="10"/>
      <c r="B312" s="10"/>
      <c r="C312" s="10"/>
      <c r="D312" s="10"/>
      <c r="E312" s="29"/>
      <c r="F312" s="13"/>
      <c r="G312" s="13"/>
      <c r="H312" s="13"/>
      <c r="I312" s="13"/>
      <c r="J312" s="13"/>
      <c r="K312" s="8"/>
      <c r="L312" s="9"/>
    </row>
    <row r="313">
      <c r="A313" s="10"/>
      <c r="B313" s="10"/>
      <c r="C313" s="10"/>
      <c r="D313" s="10"/>
      <c r="E313" s="29"/>
      <c r="F313" s="13"/>
      <c r="G313" s="13"/>
      <c r="H313" s="13"/>
      <c r="I313" s="13"/>
      <c r="J313" s="13"/>
      <c r="K313" s="8"/>
      <c r="L313" s="9"/>
    </row>
    <row r="314">
      <c r="A314" s="10"/>
      <c r="B314" s="10"/>
      <c r="C314" s="10"/>
      <c r="D314" s="10"/>
      <c r="E314" s="29"/>
      <c r="F314" s="13"/>
      <c r="G314" s="13"/>
      <c r="H314" s="13"/>
      <c r="I314" s="13"/>
      <c r="J314" s="13"/>
      <c r="K314" s="8"/>
      <c r="L314" s="9"/>
    </row>
    <row r="315">
      <c r="A315" s="10"/>
      <c r="B315" s="10"/>
      <c r="C315" s="10"/>
      <c r="D315" s="10"/>
      <c r="E315" s="29"/>
      <c r="F315" s="13"/>
      <c r="G315" s="13"/>
      <c r="H315" s="13"/>
      <c r="I315" s="13"/>
      <c r="J315" s="13"/>
      <c r="K315" s="8"/>
      <c r="L315" s="9"/>
    </row>
    <row r="316">
      <c r="A316" s="10"/>
      <c r="B316" s="10"/>
      <c r="C316" s="10"/>
      <c r="D316" s="10"/>
      <c r="E316" s="29"/>
      <c r="F316" s="13"/>
      <c r="G316" s="13"/>
      <c r="H316" s="13"/>
      <c r="I316" s="13"/>
      <c r="J316" s="13"/>
      <c r="K316" s="8"/>
      <c r="L316" s="9"/>
    </row>
    <row r="317">
      <c r="A317" s="10"/>
      <c r="B317" s="10"/>
      <c r="C317" s="10"/>
      <c r="D317" s="10"/>
      <c r="E317" s="29"/>
      <c r="F317" s="13"/>
      <c r="G317" s="13"/>
      <c r="H317" s="13"/>
      <c r="I317" s="13"/>
      <c r="J317" s="13"/>
      <c r="K317" s="8"/>
      <c r="L317" s="9"/>
    </row>
    <row r="318">
      <c r="A318" s="10"/>
      <c r="B318" s="10"/>
      <c r="C318" s="10"/>
      <c r="D318" s="10"/>
      <c r="E318" s="29"/>
      <c r="F318" s="13"/>
      <c r="G318" s="13"/>
      <c r="H318" s="13"/>
      <c r="I318" s="13"/>
      <c r="J318" s="13"/>
      <c r="K318" s="8"/>
      <c r="L318" s="9"/>
    </row>
    <row r="319">
      <c r="A319" s="10"/>
      <c r="B319" s="10"/>
      <c r="C319" s="10"/>
      <c r="D319" s="10"/>
      <c r="E319" s="29"/>
      <c r="F319" s="13"/>
      <c r="G319" s="13"/>
      <c r="H319" s="13"/>
      <c r="I319" s="13"/>
      <c r="J319" s="13"/>
      <c r="K319" s="8"/>
      <c r="L319" s="9"/>
    </row>
    <row r="320">
      <c r="A320" s="10"/>
      <c r="B320" s="10"/>
      <c r="C320" s="10"/>
      <c r="D320" s="10"/>
      <c r="E320" s="29"/>
      <c r="F320" s="13"/>
      <c r="G320" s="13"/>
      <c r="H320" s="13"/>
      <c r="I320" s="13"/>
      <c r="J320" s="13"/>
      <c r="K320" s="8"/>
      <c r="L320" s="9"/>
    </row>
    <row r="321">
      <c r="A321" s="10"/>
      <c r="B321" s="10"/>
      <c r="C321" s="10"/>
      <c r="D321" s="10"/>
      <c r="E321" s="29"/>
      <c r="F321" s="13"/>
      <c r="G321" s="13"/>
      <c r="H321" s="13"/>
      <c r="I321" s="13"/>
      <c r="J321" s="13"/>
      <c r="K321" s="8"/>
      <c r="L321" s="9"/>
    </row>
    <row r="322">
      <c r="A322" s="10"/>
      <c r="B322" s="10"/>
      <c r="C322" s="10"/>
      <c r="D322" s="10"/>
      <c r="E322" s="29"/>
      <c r="F322" s="13"/>
      <c r="G322" s="13"/>
      <c r="H322" s="13"/>
      <c r="I322" s="13"/>
      <c r="J322" s="13"/>
      <c r="K322" s="8"/>
      <c r="L322" s="9"/>
    </row>
    <row r="323">
      <c r="A323" s="10"/>
      <c r="B323" s="10"/>
      <c r="C323" s="10"/>
      <c r="D323" s="10"/>
      <c r="E323" s="29"/>
      <c r="F323" s="13"/>
      <c r="G323" s="13"/>
      <c r="H323" s="13"/>
      <c r="I323" s="13"/>
      <c r="J323" s="13"/>
      <c r="K323" s="8"/>
      <c r="L323" s="9"/>
    </row>
    <row r="324">
      <c r="A324" s="10"/>
      <c r="B324" s="10"/>
      <c r="C324" s="10"/>
      <c r="D324" s="10"/>
      <c r="E324" s="29"/>
      <c r="F324" s="13"/>
      <c r="G324" s="13"/>
      <c r="H324" s="13"/>
      <c r="I324" s="13"/>
      <c r="J324" s="13"/>
      <c r="K324" s="8"/>
      <c r="L324" s="9"/>
    </row>
    <row r="325">
      <c r="A325" s="10"/>
      <c r="B325" s="10"/>
      <c r="C325" s="10"/>
      <c r="D325" s="10"/>
      <c r="E325" s="29"/>
      <c r="F325" s="13"/>
      <c r="G325" s="13"/>
      <c r="H325" s="13"/>
      <c r="I325" s="13"/>
      <c r="J325" s="13"/>
      <c r="K325" s="8"/>
      <c r="L325" s="9"/>
    </row>
    <row r="326">
      <c r="A326" s="10"/>
      <c r="B326" s="10"/>
      <c r="C326" s="10"/>
      <c r="D326" s="10"/>
      <c r="E326" s="29"/>
      <c r="F326" s="13"/>
      <c r="G326" s="13"/>
      <c r="H326" s="13"/>
      <c r="I326" s="13"/>
      <c r="J326" s="13"/>
      <c r="K326" s="8"/>
      <c r="L326" s="9"/>
    </row>
    <row r="327">
      <c r="A327" s="10"/>
      <c r="B327" s="10"/>
      <c r="C327" s="10"/>
      <c r="D327" s="10"/>
      <c r="E327" s="29"/>
      <c r="F327" s="13"/>
      <c r="G327" s="13"/>
      <c r="H327" s="13"/>
      <c r="I327" s="13"/>
      <c r="J327" s="13"/>
      <c r="K327" s="8"/>
      <c r="L327" s="9"/>
    </row>
    <row r="328">
      <c r="A328" s="10"/>
      <c r="B328" s="10"/>
      <c r="C328" s="10"/>
      <c r="D328" s="10"/>
      <c r="E328" s="29"/>
      <c r="F328" s="13"/>
      <c r="G328" s="13"/>
      <c r="H328" s="13"/>
      <c r="I328" s="13"/>
      <c r="J328" s="13"/>
      <c r="K328" s="8"/>
      <c r="L328" s="9"/>
    </row>
    <row r="329">
      <c r="A329" s="10"/>
      <c r="B329" s="10"/>
      <c r="C329" s="10"/>
      <c r="D329" s="10"/>
      <c r="E329" s="29"/>
      <c r="F329" s="13"/>
      <c r="G329" s="13"/>
      <c r="H329" s="13"/>
      <c r="I329" s="13"/>
      <c r="J329" s="13"/>
      <c r="K329" s="8"/>
      <c r="L329" s="9"/>
    </row>
    <row r="330">
      <c r="A330" s="10"/>
      <c r="B330" s="10"/>
      <c r="C330" s="10"/>
      <c r="D330" s="10"/>
      <c r="E330" s="29"/>
      <c r="F330" s="13"/>
      <c r="G330" s="13"/>
      <c r="H330" s="13"/>
      <c r="I330" s="13"/>
      <c r="J330" s="13"/>
      <c r="K330" s="8"/>
      <c r="L330" s="9"/>
    </row>
    <row r="331">
      <c r="A331" s="10"/>
      <c r="B331" s="10"/>
      <c r="C331" s="10"/>
      <c r="D331" s="10"/>
      <c r="E331" s="29"/>
      <c r="F331" s="13"/>
      <c r="G331" s="13"/>
      <c r="H331" s="13"/>
      <c r="I331" s="13"/>
      <c r="J331" s="13"/>
      <c r="K331" s="8"/>
      <c r="L331" s="9"/>
    </row>
    <row r="332">
      <c r="A332" s="10"/>
      <c r="B332" s="10"/>
      <c r="C332" s="10"/>
      <c r="D332" s="10"/>
      <c r="E332" s="29"/>
      <c r="F332" s="13"/>
      <c r="G332" s="13"/>
      <c r="H332" s="13"/>
      <c r="I332" s="13"/>
      <c r="J332" s="13"/>
      <c r="K332" s="8"/>
      <c r="L332" s="9"/>
    </row>
    <row r="333">
      <c r="A333" s="10"/>
      <c r="B333" s="10"/>
      <c r="C333" s="10"/>
      <c r="D333" s="10"/>
      <c r="E333" s="29"/>
      <c r="F333" s="13"/>
      <c r="G333" s="13"/>
      <c r="H333" s="13"/>
      <c r="I333" s="13"/>
      <c r="J333" s="13"/>
      <c r="K333" s="8"/>
      <c r="L333" s="9"/>
    </row>
    <row r="334">
      <c r="A334" s="10"/>
      <c r="B334" s="10"/>
      <c r="C334" s="10"/>
      <c r="D334" s="10"/>
      <c r="E334" s="29"/>
      <c r="F334" s="13"/>
      <c r="G334" s="13"/>
      <c r="H334" s="13"/>
      <c r="I334" s="13"/>
      <c r="J334" s="13"/>
      <c r="K334" s="8"/>
      <c r="L334" s="9"/>
    </row>
    <row r="335">
      <c r="A335" s="10"/>
      <c r="B335" s="10"/>
      <c r="C335" s="10"/>
      <c r="D335" s="10"/>
      <c r="E335" s="29"/>
      <c r="F335" s="13"/>
      <c r="G335" s="13"/>
      <c r="H335" s="13"/>
      <c r="I335" s="13"/>
      <c r="J335" s="13"/>
      <c r="K335" s="8"/>
      <c r="L335" s="9"/>
    </row>
    <row r="336">
      <c r="A336" s="10"/>
      <c r="B336" s="10"/>
      <c r="C336" s="10"/>
      <c r="D336" s="10"/>
      <c r="E336" s="29"/>
      <c r="F336" s="13"/>
      <c r="G336" s="13"/>
      <c r="H336" s="13"/>
      <c r="I336" s="13"/>
      <c r="J336" s="13"/>
      <c r="K336" s="8"/>
      <c r="L336" s="9"/>
    </row>
    <row r="337">
      <c r="A337" s="10"/>
      <c r="B337" s="10"/>
      <c r="C337" s="10"/>
      <c r="D337" s="10"/>
      <c r="E337" s="29"/>
      <c r="F337" s="13"/>
      <c r="G337" s="13"/>
      <c r="H337" s="13"/>
      <c r="I337" s="13"/>
      <c r="J337" s="13"/>
      <c r="K337" s="8"/>
      <c r="L337" s="9"/>
    </row>
    <row r="338">
      <c r="A338" s="10"/>
      <c r="B338" s="10"/>
      <c r="C338" s="10"/>
      <c r="D338" s="10"/>
      <c r="E338" s="29"/>
      <c r="F338" s="13"/>
      <c r="G338" s="13"/>
      <c r="H338" s="13"/>
      <c r="I338" s="13"/>
      <c r="J338" s="13"/>
      <c r="K338" s="8"/>
      <c r="L338" s="9"/>
    </row>
    <row r="339">
      <c r="A339" s="10"/>
      <c r="B339" s="10"/>
      <c r="C339" s="10"/>
      <c r="D339" s="10"/>
      <c r="E339" s="29"/>
      <c r="F339" s="13"/>
      <c r="G339" s="13"/>
      <c r="H339" s="13"/>
      <c r="I339" s="13"/>
      <c r="J339" s="13"/>
      <c r="K339" s="8"/>
      <c r="L339" s="9"/>
    </row>
    <row r="340">
      <c r="A340" s="10"/>
      <c r="B340" s="10"/>
      <c r="C340" s="10"/>
      <c r="D340" s="10"/>
      <c r="E340" s="29"/>
      <c r="F340" s="13"/>
      <c r="G340" s="13"/>
      <c r="H340" s="13"/>
      <c r="I340" s="13"/>
      <c r="J340" s="13"/>
      <c r="K340" s="8"/>
      <c r="L340" s="9"/>
    </row>
    <row r="341">
      <c r="A341" s="10"/>
      <c r="B341" s="10"/>
      <c r="C341" s="10"/>
      <c r="D341" s="10"/>
      <c r="E341" s="29"/>
      <c r="F341" s="13"/>
      <c r="G341" s="13"/>
      <c r="H341" s="13"/>
      <c r="I341" s="13"/>
      <c r="J341" s="13"/>
      <c r="K341" s="8"/>
      <c r="L341" s="9"/>
    </row>
    <row r="342">
      <c r="A342" s="10"/>
      <c r="B342" s="10"/>
      <c r="C342" s="10"/>
      <c r="D342" s="10"/>
      <c r="E342" s="29"/>
      <c r="F342" s="13"/>
      <c r="G342" s="13"/>
      <c r="H342" s="13"/>
      <c r="I342" s="13"/>
      <c r="J342" s="13"/>
      <c r="K342" s="8"/>
      <c r="L342" s="9"/>
    </row>
    <row r="343">
      <c r="A343" s="10"/>
      <c r="B343" s="10"/>
      <c r="C343" s="10"/>
      <c r="D343" s="10"/>
      <c r="E343" s="29"/>
      <c r="F343" s="13"/>
      <c r="G343" s="13"/>
      <c r="H343" s="13"/>
      <c r="I343" s="13"/>
      <c r="J343" s="13"/>
      <c r="K343" s="8"/>
      <c r="L343" s="9"/>
    </row>
    <row r="344">
      <c r="A344" s="10"/>
      <c r="B344" s="10"/>
      <c r="C344" s="10"/>
      <c r="D344" s="10"/>
      <c r="E344" s="29"/>
      <c r="F344" s="13"/>
      <c r="G344" s="13"/>
      <c r="H344" s="13"/>
      <c r="I344" s="13"/>
      <c r="J344" s="13"/>
      <c r="K344" s="8"/>
      <c r="L344" s="9"/>
    </row>
    <row r="345">
      <c r="A345" s="10"/>
      <c r="B345" s="10"/>
      <c r="C345" s="10"/>
      <c r="D345" s="10"/>
      <c r="E345" s="29"/>
      <c r="F345" s="13"/>
      <c r="G345" s="13"/>
      <c r="H345" s="13"/>
      <c r="I345" s="13"/>
      <c r="J345" s="13"/>
      <c r="K345" s="8"/>
      <c r="L345" s="9"/>
    </row>
    <row r="346">
      <c r="A346" s="10"/>
      <c r="B346" s="10"/>
      <c r="C346" s="10"/>
      <c r="D346" s="10"/>
      <c r="E346" s="29"/>
      <c r="F346" s="13"/>
      <c r="G346" s="13"/>
      <c r="H346" s="13"/>
      <c r="I346" s="13"/>
      <c r="J346" s="13"/>
      <c r="K346" s="8"/>
      <c r="L346" s="9"/>
    </row>
    <row r="347">
      <c r="A347" s="10"/>
      <c r="B347" s="10"/>
      <c r="C347" s="10"/>
      <c r="D347" s="10"/>
      <c r="E347" s="29"/>
      <c r="F347" s="13"/>
      <c r="G347" s="13"/>
      <c r="H347" s="13"/>
      <c r="I347" s="13"/>
      <c r="J347" s="13"/>
      <c r="K347" s="8"/>
      <c r="L347" s="9"/>
    </row>
    <row r="348">
      <c r="A348" s="10"/>
      <c r="B348" s="10"/>
      <c r="C348" s="10"/>
      <c r="D348" s="10"/>
      <c r="E348" s="29"/>
      <c r="F348" s="13"/>
      <c r="G348" s="13"/>
      <c r="H348" s="13"/>
      <c r="I348" s="13"/>
      <c r="J348" s="13"/>
      <c r="K348" s="8"/>
      <c r="L348" s="9"/>
    </row>
    <row r="349">
      <c r="A349" s="10"/>
      <c r="B349" s="10"/>
      <c r="C349" s="10"/>
      <c r="D349" s="10"/>
      <c r="E349" s="29"/>
      <c r="F349" s="13"/>
      <c r="G349" s="13"/>
      <c r="H349" s="13"/>
      <c r="I349" s="13"/>
      <c r="J349" s="13"/>
      <c r="K349" s="8"/>
      <c r="L349" s="9"/>
    </row>
    <row r="350">
      <c r="A350" s="10"/>
      <c r="B350" s="10"/>
      <c r="C350" s="10"/>
      <c r="D350" s="10"/>
      <c r="E350" s="29"/>
      <c r="F350" s="13"/>
      <c r="G350" s="13"/>
      <c r="H350" s="13"/>
      <c r="I350" s="13"/>
      <c r="J350" s="13"/>
      <c r="K350" s="8"/>
      <c r="L350" s="9"/>
    </row>
    <row r="351">
      <c r="A351" s="10"/>
      <c r="B351" s="10"/>
      <c r="C351" s="10"/>
      <c r="D351" s="10"/>
      <c r="E351" s="29"/>
      <c r="F351" s="13"/>
      <c r="G351" s="13"/>
      <c r="H351" s="13"/>
      <c r="I351" s="13"/>
      <c r="J351" s="13"/>
      <c r="K351" s="8"/>
      <c r="L351" s="9"/>
    </row>
    <row r="352">
      <c r="A352" s="10"/>
      <c r="B352" s="10"/>
      <c r="C352" s="10"/>
      <c r="D352" s="10"/>
      <c r="E352" s="29"/>
      <c r="F352" s="13"/>
      <c r="G352" s="13"/>
      <c r="H352" s="13"/>
      <c r="I352" s="13"/>
      <c r="J352" s="13"/>
      <c r="K352" s="8"/>
      <c r="L352" s="9"/>
    </row>
    <row r="353">
      <c r="A353" s="10"/>
      <c r="B353" s="10"/>
      <c r="C353" s="10"/>
      <c r="D353" s="10"/>
      <c r="E353" s="29"/>
      <c r="F353" s="13"/>
      <c r="G353" s="13"/>
      <c r="H353" s="13"/>
      <c r="I353" s="13"/>
      <c r="J353" s="13"/>
      <c r="K353" s="8"/>
      <c r="L353" s="9"/>
    </row>
    <row r="354">
      <c r="A354" s="10"/>
      <c r="B354" s="10"/>
      <c r="C354" s="10"/>
      <c r="D354" s="10"/>
      <c r="E354" s="29"/>
      <c r="F354" s="13"/>
      <c r="G354" s="13"/>
      <c r="H354" s="13"/>
      <c r="I354" s="13"/>
      <c r="J354" s="13"/>
      <c r="K354" s="8"/>
      <c r="L354" s="9"/>
    </row>
    <row r="355">
      <c r="A355" s="10"/>
      <c r="B355" s="10"/>
      <c r="C355" s="10"/>
      <c r="D355" s="10"/>
      <c r="E355" s="29"/>
      <c r="F355" s="13"/>
      <c r="G355" s="13"/>
      <c r="H355" s="13"/>
      <c r="I355" s="13"/>
      <c r="J355" s="13"/>
      <c r="K355" s="8"/>
      <c r="L355" s="9"/>
    </row>
    <row r="356">
      <c r="A356" s="10"/>
      <c r="B356" s="10"/>
      <c r="C356" s="10"/>
      <c r="D356" s="10"/>
      <c r="E356" s="29"/>
      <c r="F356" s="13"/>
      <c r="G356" s="13"/>
      <c r="H356" s="13"/>
      <c r="I356" s="13"/>
      <c r="J356" s="13"/>
      <c r="K356" s="8"/>
      <c r="L356" s="9"/>
    </row>
    <row r="357">
      <c r="A357" s="10"/>
      <c r="B357" s="10"/>
      <c r="C357" s="10"/>
      <c r="D357" s="10"/>
      <c r="E357" s="29"/>
      <c r="F357" s="13"/>
      <c r="G357" s="13"/>
      <c r="H357" s="13"/>
      <c r="I357" s="13"/>
      <c r="J357" s="13"/>
      <c r="K357" s="8"/>
      <c r="L357" s="9"/>
    </row>
    <row r="358">
      <c r="A358" s="10"/>
      <c r="B358" s="10"/>
      <c r="C358" s="10"/>
      <c r="D358" s="10"/>
      <c r="E358" s="29"/>
      <c r="F358" s="13"/>
      <c r="G358" s="13"/>
      <c r="H358" s="13"/>
      <c r="I358" s="13"/>
      <c r="J358" s="13"/>
      <c r="K358" s="8"/>
      <c r="L358" s="9"/>
    </row>
    <row r="359">
      <c r="A359" s="10"/>
      <c r="B359" s="10"/>
      <c r="C359" s="10"/>
      <c r="D359" s="10"/>
      <c r="E359" s="29"/>
      <c r="F359" s="13"/>
      <c r="G359" s="13"/>
      <c r="H359" s="13"/>
      <c r="I359" s="13"/>
      <c r="J359" s="13"/>
      <c r="K359" s="8"/>
      <c r="L359" s="9"/>
    </row>
    <row r="360">
      <c r="A360" s="10"/>
      <c r="B360" s="10"/>
      <c r="C360" s="10"/>
      <c r="D360" s="10"/>
      <c r="E360" s="29"/>
      <c r="F360" s="13"/>
      <c r="G360" s="13"/>
      <c r="H360" s="13"/>
      <c r="I360" s="13"/>
      <c r="J360" s="13"/>
      <c r="K360" s="8"/>
      <c r="L360" s="9"/>
    </row>
    <row r="361">
      <c r="A361" s="10"/>
      <c r="B361" s="10"/>
      <c r="C361" s="10"/>
      <c r="D361" s="10"/>
      <c r="E361" s="29"/>
      <c r="F361" s="13"/>
      <c r="G361" s="13"/>
      <c r="H361" s="13"/>
      <c r="I361" s="13"/>
      <c r="J361" s="13"/>
      <c r="K361" s="8"/>
      <c r="L361" s="9"/>
    </row>
    <row r="362">
      <c r="A362" s="10"/>
      <c r="B362" s="10"/>
      <c r="C362" s="10"/>
      <c r="D362" s="10"/>
      <c r="E362" s="29"/>
      <c r="F362" s="13"/>
      <c r="G362" s="13"/>
      <c r="H362" s="13"/>
      <c r="I362" s="13"/>
      <c r="J362" s="13"/>
      <c r="K362" s="8"/>
      <c r="L362" s="9"/>
    </row>
    <row r="363">
      <c r="A363" s="10"/>
      <c r="B363" s="10"/>
      <c r="C363" s="10"/>
      <c r="D363" s="10"/>
      <c r="E363" s="29"/>
      <c r="F363" s="13"/>
      <c r="G363" s="13"/>
      <c r="H363" s="13"/>
      <c r="I363" s="13"/>
      <c r="J363" s="13"/>
      <c r="K363" s="8"/>
      <c r="L363" s="9"/>
    </row>
    <row r="364">
      <c r="A364" s="10"/>
      <c r="B364" s="10"/>
      <c r="C364" s="10"/>
      <c r="D364" s="10"/>
      <c r="E364" s="29"/>
      <c r="F364" s="13"/>
      <c r="G364" s="13"/>
      <c r="H364" s="13"/>
      <c r="I364" s="13"/>
      <c r="J364" s="13"/>
      <c r="K364" s="8"/>
      <c r="L364" s="9"/>
    </row>
    <row r="365">
      <c r="A365" s="10"/>
      <c r="B365" s="10"/>
      <c r="C365" s="10"/>
      <c r="D365" s="10"/>
      <c r="E365" s="29"/>
      <c r="F365" s="13"/>
      <c r="G365" s="13"/>
      <c r="H365" s="13"/>
      <c r="I365" s="13"/>
      <c r="J365" s="13"/>
      <c r="K365" s="8"/>
      <c r="L365" s="9"/>
    </row>
    <row r="366">
      <c r="A366" s="10"/>
      <c r="B366" s="10"/>
      <c r="C366" s="10"/>
      <c r="D366" s="10"/>
      <c r="E366" s="29"/>
      <c r="F366" s="13"/>
      <c r="G366" s="13"/>
      <c r="H366" s="13"/>
      <c r="I366" s="13"/>
      <c r="J366" s="13"/>
      <c r="K366" s="8"/>
      <c r="L366" s="9"/>
    </row>
    <row r="367">
      <c r="A367" s="10"/>
      <c r="B367" s="10"/>
      <c r="C367" s="10"/>
      <c r="D367" s="10"/>
      <c r="E367" s="29"/>
      <c r="F367" s="13"/>
      <c r="G367" s="13"/>
      <c r="H367" s="13"/>
      <c r="I367" s="13"/>
      <c r="J367" s="13"/>
      <c r="K367" s="8"/>
      <c r="L367" s="9"/>
    </row>
    <row r="368">
      <c r="A368" s="10"/>
      <c r="B368" s="10"/>
      <c r="C368" s="10"/>
      <c r="D368" s="10"/>
      <c r="E368" s="29"/>
      <c r="F368" s="13"/>
      <c r="G368" s="13"/>
      <c r="H368" s="13"/>
      <c r="I368" s="13"/>
      <c r="J368" s="13"/>
      <c r="K368" s="8"/>
      <c r="L368" s="9"/>
    </row>
    <row r="369">
      <c r="A369" s="10"/>
      <c r="B369" s="10"/>
      <c r="C369" s="10"/>
      <c r="D369" s="10"/>
      <c r="E369" s="29"/>
      <c r="F369" s="13"/>
      <c r="G369" s="13"/>
      <c r="H369" s="13"/>
      <c r="I369" s="13"/>
      <c r="J369" s="13"/>
      <c r="K369" s="8"/>
      <c r="L369" s="9"/>
    </row>
    <row r="370">
      <c r="A370" s="10"/>
      <c r="B370" s="10"/>
      <c r="C370" s="10"/>
      <c r="D370" s="10"/>
      <c r="E370" s="29"/>
      <c r="F370" s="13"/>
      <c r="G370" s="13"/>
      <c r="H370" s="13"/>
      <c r="I370" s="13"/>
      <c r="J370" s="13"/>
      <c r="K370" s="8"/>
      <c r="L370" s="9"/>
    </row>
    <row r="371">
      <c r="A371" s="10"/>
      <c r="B371" s="10"/>
      <c r="C371" s="10"/>
      <c r="D371" s="10"/>
      <c r="E371" s="29"/>
      <c r="F371" s="13"/>
      <c r="G371" s="13"/>
      <c r="H371" s="13"/>
      <c r="I371" s="13"/>
      <c r="J371" s="13"/>
      <c r="K371" s="8"/>
      <c r="L371" s="9"/>
    </row>
    <row r="372">
      <c r="A372" s="10"/>
      <c r="B372" s="10"/>
      <c r="C372" s="10"/>
      <c r="D372" s="10"/>
      <c r="E372" s="29"/>
      <c r="F372" s="13"/>
      <c r="G372" s="13"/>
      <c r="H372" s="13"/>
      <c r="I372" s="13"/>
      <c r="J372" s="13"/>
      <c r="K372" s="8"/>
      <c r="L372" s="9"/>
    </row>
    <row r="373">
      <c r="A373" s="10"/>
      <c r="B373" s="10"/>
      <c r="C373" s="10"/>
      <c r="D373" s="10"/>
      <c r="E373" s="29"/>
      <c r="F373" s="13"/>
      <c r="G373" s="13"/>
      <c r="H373" s="13"/>
      <c r="I373" s="13"/>
      <c r="J373" s="13"/>
      <c r="K373" s="8"/>
      <c r="L373" s="9"/>
    </row>
    <row r="374">
      <c r="A374" s="10"/>
      <c r="B374" s="10"/>
      <c r="C374" s="10"/>
      <c r="D374" s="10"/>
      <c r="E374" s="29"/>
      <c r="F374" s="13"/>
      <c r="G374" s="13"/>
      <c r="H374" s="13"/>
      <c r="I374" s="13"/>
      <c r="J374" s="13"/>
      <c r="K374" s="8"/>
      <c r="L374" s="9"/>
    </row>
    <row r="375">
      <c r="A375" s="10"/>
      <c r="B375" s="10"/>
      <c r="C375" s="10"/>
      <c r="D375" s="10"/>
      <c r="E375" s="29"/>
      <c r="F375" s="13"/>
      <c r="G375" s="13"/>
      <c r="H375" s="13"/>
      <c r="I375" s="13"/>
      <c r="J375" s="13"/>
      <c r="K375" s="8"/>
      <c r="L375" s="9"/>
    </row>
    <row r="376">
      <c r="A376" s="10"/>
      <c r="B376" s="10"/>
      <c r="C376" s="10"/>
      <c r="D376" s="10"/>
      <c r="E376" s="29"/>
      <c r="F376" s="13"/>
      <c r="G376" s="13"/>
      <c r="H376" s="13"/>
      <c r="I376" s="13"/>
      <c r="J376" s="13"/>
      <c r="K376" s="8"/>
      <c r="L376" s="9"/>
    </row>
    <row r="377">
      <c r="A377" s="10"/>
      <c r="B377" s="10"/>
      <c r="C377" s="10"/>
      <c r="D377" s="10"/>
      <c r="E377" s="29"/>
      <c r="F377" s="13"/>
      <c r="G377" s="13"/>
      <c r="H377" s="13"/>
      <c r="I377" s="13"/>
      <c r="J377" s="13"/>
      <c r="K377" s="8"/>
      <c r="L377" s="9"/>
    </row>
    <row r="378">
      <c r="A378" s="10"/>
      <c r="B378" s="10"/>
      <c r="C378" s="10"/>
      <c r="D378" s="10"/>
      <c r="E378" s="29"/>
      <c r="F378" s="13"/>
      <c r="G378" s="13"/>
      <c r="H378" s="13"/>
      <c r="I378" s="13"/>
      <c r="J378" s="13"/>
      <c r="K378" s="8"/>
      <c r="L378" s="9"/>
    </row>
    <row r="379">
      <c r="A379" s="10"/>
      <c r="B379" s="10"/>
      <c r="C379" s="10"/>
      <c r="D379" s="10"/>
      <c r="E379" s="29"/>
      <c r="F379" s="13"/>
      <c r="G379" s="13"/>
      <c r="H379" s="13"/>
      <c r="I379" s="13"/>
      <c r="J379" s="13"/>
      <c r="K379" s="8"/>
      <c r="L379" s="9"/>
    </row>
    <row r="380">
      <c r="A380" s="10"/>
      <c r="B380" s="10"/>
      <c r="C380" s="10"/>
      <c r="D380" s="10"/>
      <c r="E380" s="29"/>
      <c r="F380" s="13"/>
      <c r="G380" s="13"/>
      <c r="H380" s="13"/>
      <c r="I380" s="13"/>
      <c r="J380" s="13"/>
      <c r="K380" s="8"/>
      <c r="L380" s="9"/>
    </row>
    <row r="381">
      <c r="A381" s="10"/>
      <c r="B381" s="10"/>
      <c r="C381" s="10"/>
      <c r="D381" s="10"/>
      <c r="E381" s="29"/>
      <c r="F381" s="13"/>
      <c r="G381" s="13"/>
      <c r="H381" s="13"/>
      <c r="I381" s="13"/>
      <c r="J381" s="13"/>
      <c r="K381" s="8"/>
      <c r="L381" s="9"/>
    </row>
    <row r="382">
      <c r="A382" s="10"/>
      <c r="B382" s="10"/>
      <c r="C382" s="10"/>
      <c r="D382" s="10"/>
      <c r="E382" s="29"/>
      <c r="F382" s="13"/>
      <c r="G382" s="13"/>
      <c r="H382" s="13"/>
      <c r="I382" s="13"/>
      <c r="J382" s="13"/>
      <c r="K382" s="8"/>
      <c r="L382" s="9"/>
    </row>
    <row r="383">
      <c r="A383" s="10"/>
      <c r="B383" s="10"/>
      <c r="C383" s="10"/>
      <c r="D383" s="10"/>
      <c r="E383" s="29"/>
      <c r="F383" s="13"/>
      <c r="G383" s="13"/>
      <c r="H383" s="13"/>
      <c r="I383" s="13"/>
      <c r="J383" s="13"/>
      <c r="K383" s="8"/>
      <c r="L383" s="9"/>
    </row>
    <row r="384">
      <c r="A384" s="10"/>
      <c r="B384" s="10"/>
      <c r="C384" s="10"/>
      <c r="D384" s="10"/>
      <c r="E384" s="29"/>
      <c r="F384" s="13"/>
      <c r="G384" s="13"/>
      <c r="H384" s="13"/>
      <c r="I384" s="13"/>
      <c r="J384" s="13"/>
      <c r="K384" s="8"/>
      <c r="L384" s="9"/>
    </row>
    <row r="385">
      <c r="A385" s="10"/>
      <c r="B385" s="10"/>
      <c r="C385" s="10"/>
      <c r="D385" s="10"/>
      <c r="E385" s="29"/>
      <c r="F385" s="13"/>
      <c r="G385" s="13"/>
      <c r="H385" s="13"/>
      <c r="I385" s="13"/>
      <c r="J385" s="13"/>
      <c r="K385" s="8"/>
      <c r="L385" s="9"/>
    </row>
    <row r="386">
      <c r="A386" s="10"/>
      <c r="B386" s="10"/>
      <c r="C386" s="10"/>
      <c r="D386" s="10"/>
      <c r="E386" s="29"/>
      <c r="F386" s="13"/>
      <c r="G386" s="13"/>
      <c r="H386" s="13"/>
      <c r="I386" s="13"/>
      <c r="J386" s="13"/>
      <c r="K386" s="8"/>
      <c r="L386" s="9"/>
    </row>
    <row r="387">
      <c r="A387" s="10"/>
      <c r="B387" s="10"/>
      <c r="C387" s="10"/>
      <c r="D387" s="10"/>
      <c r="E387" s="29"/>
      <c r="F387" s="13"/>
      <c r="G387" s="13"/>
      <c r="H387" s="13"/>
      <c r="I387" s="13"/>
      <c r="J387" s="13"/>
      <c r="K387" s="8"/>
      <c r="L387" s="9"/>
    </row>
    <row r="388">
      <c r="A388" s="10"/>
      <c r="B388" s="10"/>
      <c r="C388" s="10"/>
      <c r="D388" s="10"/>
      <c r="E388" s="29"/>
      <c r="F388" s="13"/>
      <c r="G388" s="13"/>
      <c r="H388" s="13"/>
      <c r="I388" s="13"/>
      <c r="J388" s="13"/>
      <c r="K388" s="8"/>
      <c r="L388" s="9"/>
    </row>
    <row r="389">
      <c r="A389" s="10"/>
      <c r="B389" s="10"/>
      <c r="C389" s="10"/>
      <c r="D389" s="10"/>
      <c r="E389" s="29"/>
      <c r="F389" s="13"/>
      <c r="G389" s="13"/>
      <c r="H389" s="13"/>
      <c r="I389" s="13"/>
      <c r="J389" s="13"/>
      <c r="K389" s="8"/>
      <c r="L389" s="9"/>
    </row>
    <row r="390">
      <c r="A390" s="10"/>
      <c r="B390" s="10"/>
      <c r="C390" s="10"/>
      <c r="D390" s="10"/>
      <c r="E390" s="29"/>
      <c r="F390" s="13"/>
      <c r="G390" s="13"/>
      <c r="H390" s="13"/>
      <c r="I390" s="13"/>
      <c r="J390" s="13"/>
      <c r="K390" s="8"/>
      <c r="L390" s="9"/>
    </row>
    <row r="391">
      <c r="A391" s="10"/>
      <c r="B391" s="10"/>
      <c r="C391" s="10"/>
      <c r="D391" s="10"/>
      <c r="E391" s="29"/>
      <c r="F391" s="13"/>
      <c r="G391" s="13"/>
      <c r="H391" s="13"/>
      <c r="I391" s="13"/>
      <c r="J391" s="13"/>
      <c r="K391" s="8"/>
      <c r="L391" s="9"/>
    </row>
    <row r="392">
      <c r="A392" s="10"/>
      <c r="B392" s="10"/>
      <c r="C392" s="10"/>
      <c r="D392" s="10"/>
      <c r="E392" s="29"/>
      <c r="F392" s="13"/>
      <c r="G392" s="13"/>
      <c r="H392" s="13"/>
      <c r="I392" s="13"/>
      <c r="J392" s="13"/>
      <c r="K392" s="8"/>
      <c r="L392" s="9"/>
    </row>
    <row r="393">
      <c r="A393" s="10"/>
      <c r="B393" s="10"/>
      <c r="C393" s="10"/>
      <c r="D393" s="10"/>
      <c r="E393" s="29"/>
      <c r="F393" s="13"/>
      <c r="G393" s="13"/>
      <c r="H393" s="13"/>
      <c r="I393" s="13"/>
      <c r="J393" s="13"/>
      <c r="K393" s="8"/>
      <c r="L393" s="9"/>
    </row>
    <row r="394">
      <c r="A394" s="10"/>
      <c r="B394" s="10"/>
      <c r="C394" s="10"/>
      <c r="D394" s="10"/>
      <c r="E394" s="29"/>
      <c r="F394" s="13"/>
      <c r="G394" s="13"/>
      <c r="H394" s="13"/>
      <c r="I394" s="13"/>
      <c r="J394" s="13"/>
      <c r="K394" s="8"/>
      <c r="L394" s="9"/>
    </row>
    <row r="395">
      <c r="A395" s="10"/>
      <c r="B395" s="10"/>
      <c r="C395" s="10"/>
      <c r="D395" s="10"/>
      <c r="E395" s="29"/>
      <c r="F395" s="13"/>
      <c r="G395" s="13"/>
      <c r="H395" s="13"/>
      <c r="I395" s="13"/>
      <c r="J395" s="13"/>
      <c r="K395" s="8"/>
      <c r="L395" s="9"/>
    </row>
    <row r="396">
      <c r="A396" s="10"/>
      <c r="B396" s="10"/>
      <c r="C396" s="10"/>
      <c r="D396" s="10"/>
      <c r="E396" s="29"/>
      <c r="F396" s="13"/>
      <c r="G396" s="13"/>
      <c r="H396" s="13"/>
      <c r="I396" s="13"/>
      <c r="J396" s="13"/>
      <c r="K396" s="8"/>
      <c r="L396" s="9"/>
    </row>
    <row r="397">
      <c r="A397" s="10"/>
      <c r="B397" s="10"/>
      <c r="C397" s="10"/>
      <c r="D397" s="10"/>
      <c r="E397" s="29"/>
      <c r="F397" s="13"/>
      <c r="G397" s="13"/>
      <c r="H397" s="13"/>
      <c r="I397" s="13"/>
      <c r="J397" s="13"/>
      <c r="K397" s="8"/>
      <c r="L397" s="9"/>
    </row>
    <row r="398">
      <c r="A398" s="10"/>
      <c r="B398" s="10"/>
      <c r="C398" s="10"/>
      <c r="D398" s="10"/>
      <c r="E398" s="29"/>
      <c r="F398" s="13"/>
      <c r="G398" s="13"/>
      <c r="H398" s="13"/>
      <c r="I398" s="13"/>
      <c r="J398" s="13"/>
      <c r="K398" s="8"/>
      <c r="L398" s="9"/>
    </row>
    <row r="399">
      <c r="A399" s="10"/>
      <c r="B399" s="10"/>
      <c r="C399" s="10"/>
      <c r="D399" s="10"/>
      <c r="E399" s="29"/>
      <c r="F399" s="13"/>
      <c r="G399" s="13"/>
      <c r="H399" s="13"/>
      <c r="I399" s="13"/>
      <c r="J399" s="13"/>
      <c r="K399" s="8"/>
      <c r="L399" s="9"/>
    </row>
    <row r="400">
      <c r="A400" s="10"/>
      <c r="B400" s="10"/>
      <c r="C400" s="10"/>
      <c r="D400" s="10"/>
      <c r="E400" s="29"/>
      <c r="F400" s="13"/>
      <c r="G400" s="13"/>
      <c r="H400" s="13"/>
      <c r="I400" s="13"/>
      <c r="J400" s="13"/>
      <c r="K400" s="8"/>
      <c r="L400" s="9"/>
    </row>
    <row r="401">
      <c r="A401" s="10"/>
      <c r="B401" s="10"/>
      <c r="C401" s="10"/>
      <c r="D401" s="10"/>
      <c r="E401" s="29"/>
      <c r="F401" s="13"/>
      <c r="G401" s="13"/>
      <c r="H401" s="13"/>
      <c r="I401" s="13"/>
      <c r="J401" s="13"/>
      <c r="K401" s="8"/>
      <c r="L401" s="9"/>
    </row>
    <row r="402">
      <c r="A402" s="10"/>
      <c r="B402" s="10"/>
      <c r="C402" s="10"/>
      <c r="D402" s="10"/>
      <c r="E402" s="29"/>
      <c r="F402" s="13"/>
      <c r="G402" s="13"/>
      <c r="H402" s="13"/>
      <c r="I402" s="13"/>
      <c r="J402" s="13"/>
      <c r="K402" s="8"/>
      <c r="L402" s="9"/>
    </row>
    <row r="403">
      <c r="A403" s="10"/>
      <c r="B403" s="10"/>
      <c r="C403" s="10"/>
      <c r="D403" s="10"/>
      <c r="E403" s="29"/>
      <c r="F403" s="13"/>
      <c r="G403" s="13"/>
      <c r="H403" s="13"/>
      <c r="I403" s="13"/>
      <c r="J403" s="13"/>
      <c r="K403" s="8"/>
      <c r="L403" s="9"/>
    </row>
    <row r="404">
      <c r="A404" s="10"/>
      <c r="B404" s="10"/>
      <c r="C404" s="10"/>
      <c r="D404" s="10"/>
      <c r="E404" s="29"/>
      <c r="F404" s="13"/>
      <c r="G404" s="13"/>
      <c r="H404" s="13"/>
      <c r="I404" s="13"/>
      <c r="J404" s="13"/>
      <c r="K404" s="8"/>
      <c r="L404" s="9"/>
    </row>
    <row r="405">
      <c r="A405" s="10"/>
      <c r="B405" s="10"/>
      <c r="C405" s="10"/>
      <c r="D405" s="10"/>
      <c r="E405" s="29"/>
      <c r="F405" s="13"/>
      <c r="G405" s="13"/>
      <c r="H405" s="13"/>
      <c r="I405" s="13"/>
      <c r="J405" s="13"/>
      <c r="K405" s="8"/>
      <c r="L405" s="9"/>
    </row>
    <row r="406">
      <c r="A406" s="10"/>
      <c r="B406" s="10"/>
      <c r="C406" s="10"/>
      <c r="D406" s="10"/>
      <c r="E406" s="29"/>
      <c r="F406" s="13"/>
      <c r="G406" s="13"/>
      <c r="H406" s="13"/>
      <c r="I406" s="13"/>
      <c r="J406" s="13"/>
      <c r="K406" s="8"/>
      <c r="L406" s="9"/>
    </row>
    <row r="407">
      <c r="A407" s="10"/>
      <c r="B407" s="10"/>
      <c r="C407" s="10"/>
      <c r="D407" s="10"/>
      <c r="E407" s="29"/>
      <c r="F407" s="13"/>
      <c r="G407" s="13"/>
      <c r="H407" s="13"/>
      <c r="I407" s="13"/>
      <c r="J407" s="13"/>
      <c r="K407" s="8"/>
      <c r="L407" s="9"/>
    </row>
    <row r="408">
      <c r="A408" s="10"/>
      <c r="B408" s="10"/>
      <c r="C408" s="10"/>
      <c r="D408" s="10"/>
      <c r="E408" s="29"/>
      <c r="F408" s="13"/>
      <c r="G408" s="13"/>
      <c r="H408" s="13"/>
      <c r="I408" s="13"/>
      <c r="J408" s="13"/>
      <c r="K408" s="8"/>
      <c r="L408" s="9"/>
    </row>
    <row r="409">
      <c r="A409" s="10"/>
      <c r="B409" s="10"/>
      <c r="C409" s="10"/>
      <c r="D409" s="10"/>
      <c r="E409" s="29"/>
      <c r="F409" s="13"/>
      <c r="G409" s="13"/>
      <c r="H409" s="13"/>
      <c r="I409" s="13"/>
      <c r="J409" s="13"/>
      <c r="K409" s="8"/>
      <c r="L409" s="9"/>
    </row>
    <row r="410">
      <c r="A410" s="10"/>
      <c r="B410" s="10"/>
      <c r="C410" s="10"/>
      <c r="D410" s="10"/>
      <c r="E410" s="29"/>
      <c r="F410" s="13"/>
      <c r="G410" s="13"/>
      <c r="H410" s="13"/>
      <c r="I410" s="13"/>
      <c r="J410" s="13"/>
      <c r="K410" s="8"/>
      <c r="L410" s="9"/>
    </row>
    <row r="411">
      <c r="A411" s="10"/>
      <c r="B411" s="10"/>
      <c r="C411" s="10"/>
      <c r="D411" s="10"/>
      <c r="E411" s="29"/>
      <c r="F411" s="13"/>
      <c r="G411" s="13"/>
      <c r="H411" s="13"/>
      <c r="I411" s="13"/>
      <c r="J411" s="13"/>
      <c r="K411" s="8"/>
      <c r="L411" s="9"/>
    </row>
    <row r="412">
      <c r="A412" s="10"/>
      <c r="B412" s="10"/>
      <c r="C412" s="10"/>
      <c r="D412" s="10"/>
      <c r="E412" s="29"/>
      <c r="F412" s="13"/>
      <c r="G412" s="13"/>
      <c r="H412" s="13"/>
      <c r="I412" s="13"/>
      <c r="J412" s="13"/>
      <c r="K412" s="8"/>
      <c r="L412" s="9"/>
    </row>
    <row r="413">
      <c r="A413" s="10"/>
      <c r="B413" s="10"/>
      <c r="C413" s="10"/>
      <c r="D413" s="10"/>
      <c r="E413" s="29"/>
      <c r="F413" s="13"/>
      <c r="G413" s="13"/>
      <c r="H413" s="13"/>
      <c r="I413" s="13"/>
      <c r="J413" s="13"/>
      <c r="K413" s="8"/>
      <c r="L413" s="9"/>
    </row>
    <row r="414">
      <c r="A414" s="10"/>
      <c r="B414" s="10"/>
      <c r="C414" s="10"/>
      <c r="D414" s="10"/>
      <c r="E414" s="29"/>
      <c r="F414" s="13"/>
      <c r="G414" s="13"/>
      <c r="H414" s="13"/>
      <c r="I414" s="13"/>
      <c r="J414" s="13"/>
      <c r="K414" s="8"/>
      <c r="L414" s="9"/>
    </row>
    <row r="415">
      <c r="A415" s="10"/>
      <c r="B415" s="10"/>
      <c r="C415" s="10"/>
      <c r="D415" s="10"/>
      <c r="E415" s="29"/>
      <c r="F415" s="13"/>
      <c r="G415" s="13"/>
      <c r="H415" s="13"/>
      <c r="I415" s="13"/>
      <c r="J415" s="13"/>
      <c r="K415" s="8"/>
      <c r="L415" s="9"/>
    </row>
    <row r="416">
      <c r="A416" s="10"/>
      <c r="B416" s="10"/>
      <c r="C416" s="10"/>
      <c r="D416" s="10"/>
      <c r="E416" s="29"/>
      <c r="F416" s="13"/>
      <c r="G416" s="13"/>
      <c r="H416" s="13"/>
      <c r="I416" s="13"/>
      <c r="J416" s="13"/>
      <c r="K416" s="8"/>
      <c r="L416" s="9"/>
    </row>
    <row r="417">
      <c r="A417" s="10"/>
      <c r="B417" s="10"/>
      <c r="C417" s="10"/>
      <c r="D417" s="10"/>
      <c r="E417" s="29"/>
      <c r="F417" s="13"/>
      <c r="G417" s="13"/>
      <c r="H417" s="13"/>
      <c r="I417" s="13"/>
      <c r="J417" s="13"/>
      <c r="K417" s="8"/>
      <c r="L417" s="9"/>
    </row>
    <row r="418">
      <c r="A418" s="10"/>
      <c r="B418" s="10"/>
      <c r="C418" s="10"/>
      <c r="D418" s="10"/>
      <c r="E418" s="29"/>
      <c r="F418" s="13"/>
      <c r="G418" s="13"/>
      <c r="H418" s="13"/>
      <c r="I418" s="13"/>
      <c r="J418" s="13"/>
      <c r="K418" s="8"/>
      <c r="L418" s="9"/>
    </row>
    <row r="419">
      <c r="A419" s="10"/>
      <c r="B419" s="10"/>
      <c r="C419" s="10"/>
      <c r="D419" s="10"/>
      <c r="E419" s="29"/>
      <c r="F419" s="13"/>
      <c r="G419" s="13"/>
      <c r="H419" s="13"/>
      <c r="I419" s="13"/>
      <c r="J419" s="13"/>
      <c r="K419" s="8"/>
      <c r="L419" s="9"/>
    </row>
    <row r="420">
      <c r="A420" s="10"/>
      <c r="B420" s="10"/>
      <c r="C420" s="10"/>
      <c r="D420" s="10"/>
      <c r="E420" s="29"/>
      <c r="F420" s="13"/>
      <c r="G420" s="13"/>
      <c r="H420" s="13"/>
      <c r="I420" s="13"/>
      <c r="J420" s="13"/>
      <c r="K420" s="8"/>
      <c r="L420" s="9"/>
    </row>
    <row r="421">
      <c r="A421" s="10"/>
      <c r="B421" s="10"/>
      <c r="C421" s="10"/>
      <c r="D421" s="10"/>
      <c r="E421" s="29"/>
      <c r="F421" s="13"/>
      <c r="G421" s="13"/>
      <c r="H421" s="13"/>
      <c r="I421" s="13"/>
      <c r="J421" s="13"/>
      <c r="K421" s="8"/>
      <c r="L421" s="9"/>
    </row>
    <row r="422">
      <c r="A422" s="10"/>
      <c r="B422" s="10"/>
      <c r="C422" s="10"/>
      <c r="D422" s="10"/>
      <c r="E422" s="29"/>
      <c r="F422" s="13"/>
      <c r="G422" s="13"/>
      <c r="H422" s="13"/>
      <c r="I422" s="13"/>
      <c r="J422" s="13"/>
      <c r="K422" s="8"/>
      <c r="L422" s="9"/>
    </row>
    <row r="423">
      <c r="A423" s="10"/>
      <c r="B423" s="10"/>
      <c r="C423" s="10"/>
      <c r="D423" s="10"/>
      <c r="E423" s="29"/>
      <c r="F423" s="13"/>
      <c r="G423" s="13"/>
      <c r="H423" s="13"/>
      <c r="I423" s="13"/>
      <c r="J423" s="13"/>
      <c r="K423" s="8"/>
      <c r="L423" s="9"/>
    </row>
    <row r="424">
      <c r="A424" s="10"/>
      <c r="B424" s="10"/>
      <c r="C424" s="10"/>
      <c r="D424" s="10"/>
      <c r="E424" s="29"/>
      <c r="F424" s="13"/>
      <c r="G424" s="13"/>
      <c r="H424" s="13"/>
      <c r="I424" s="13"/>
      <c r="J424" s="13"/>
      <c r="K424" s="8"/>
      <c r="L424" s="9"/>
    </row>
    <row r="425">
      <c r="A425" s="10"/>
      <c r="B425" s="10"/>
      <c r="C425" s="10"/>
      <c r="D425" s="10"/>
      <c r="E425" s="29"/>
      <c r="F425" s="13"/>
      <c r="G425" s="13"/>
      <c r="H425" s="13"/>
      <c r="I425" s="13"/>
      <c r="J425" s="13"/>
      <c r="K425" s="8"/>
      <c r="L425" s="9"/>
    </row>
    <row r="426">
      <c r="A426" s="10"/>
      <c r="B426" s="10"/>
      <c r="C426" s="10"/>
      <c r="D426" s="10"/>
      <c r="E426" s="29"/>
      <c r="F426" s="13"/>
      <c r="G426" s="13"/>
      <c r="H426" s="13"/>
      <c r="I426" s="13"/>
      <c r="J426" s="13"/>
      <c r="K426" s="8"/>
      <c r="L426" s="9"/>
    </row>
    <row r="427">
      <c r="A427" s="10"/>
      <c r="B427" s="10"/>
      <c r="C427" s="10"/>
      <c r="D427" s="10"/>
      <c r="E427" s="29"/>
      <c r="F427" s="13"/>
      <c r="G427" s="13"/>
      <c r="H427" s="13"/>
      <c r="I427" s="13"/>
      <c r="J427" s="13"/>
      <c r="K427" s="8"/>
      <c r="L427" s="9"/>
    </row>
    <row r="428">
      <c r="A428" s="10"/>
      <c r="B428" s="10"/>
      <c r="C428" s="10"/>
      <c r="D428" s="10"/>
      <c r="E428" s="29"/>
      <c r="F428" s="13"/>
      <c r="G428" s="13"/>
      <c r="H428" s="13"/>
      <c r="I428" s="13"/>
      <c r="J428" s="13"/>
      <c r="K428" s="8"/>
      <c r="L428" s="9"/>
    </row>
    <row r="429">
      <c r="A429" s="10"/>
      <c r="B429" s="10"/>
      <c r="C429" s="10"/>
      <c r="D429" s="10"/>
      <c r="E429" s="29"/>
      <c r="F429" s="13"/>
      <c r="G429" s="13"/>
      <c r="H429" s="13"/>
      <c r="I429" s="13"/>
      <c r="J429" s="13"/>
      <c r="K429" s="8"/>
      <c r="L429" s="9"/>
    </row>
    <row r="430">
      <c r="A430" s="10"/>
      <c r="B430" s="10"/>
      <c r="C430" s="10"/>
      <c r="D430" s="10"/>
      <c r="E430" s="29"/>
      <c r="F430" s="13"/>
      <c r="G430" s="13"/>
      <c r="H430" s="13"/>
      <c r="I430" s="13"/>
      <c r="J430" s="13"/>
      <c r="K430" s="8"/>
      <c r="L430" s="9"/>
    </row>
    <row r="431">
      <c r="A431" s="10"/>
      <c r="B431" s="10"/>
      <c r="C431" s="10"/>
      <c r="D431" s="10"/>
      <c r="E431" s="29"/>
      <c r="F431" s="13"/>
      <c r="G431" s="13"/>
      <c r="H431" s="13"/>
      <c r="I431" s="13"/>
      <c r="J431" s="13"/>
      <c r="K431" s="8"/>
      <c r="L431" s="9"/>
    </row>
    <row r="432">
      <c r="A432" s="10"/>
      <c r="B432" s="10"/>
      <c r="C432" s="10"/>
      <c r="D432" s="10"/>
      <c r="E432" s="29"/>
      <c r="F432" s="13"/>
      <c r="G432" s="13"/>
      <c r="H432" s="13"/>
      <c r="I432" s="13"/>
      <c r="J432" s="13"/>
      <c r="K432" s="8"/>
      <c r="L432" s="9"/>
    </row>
    <row r="433">
      <c r="A433" s="10"/>
      <c r="B433" s="10"/>
      <c r="C433" s="10"/>
      <c r="D433" s="10"/>
      <c r="E433" s="29"/>
      <c r="F433" s="13"/>
      <c r="G433" s="13"/>
      <c r="H433" s="13"/>
      <c r="I433" s="13"/>
      <c r="J433" s="13"/>
      <c r="K433" s="8"/>
      <c r="L433" s="9"/>
    </row>
    <row r="434">
      <c r="A434" s="10"/>
      <c r="B434" s="10"/>
      <c r="C434" s="10"/>
      <c r="D434" s="10"/>
      <c r="E434" s="29"/>
      <c r="F434" s="13"/>
      <c r="G434" s="13"/>
      <c r="H434" s="13"/>
      <c r="I434" s="13"/>
      <c r="J434" s="13"/>
      <c r="K434" s="8"/>
      <c r="L434" s="9"/>
    </row>
    <row r="435">
      <c r="A435" s="10"/>
      <c r="B435" s="10"/>
      <c r="C435" s="10"/>
      <c r="D435" s="10"/>
      <c r="E435" s="29"/>
      <c r="F435" s="13"/>
      <c r="G435" s="13"/>
      <c r="H435" s="13"/>
      <c r="I435" s="13"/>
      <c r="J435" s="13"/>
      <c r="K435" s="8"/>
      <c r="L435" s="9"/>
    </row>
    <row r="436">
      <c r="A436" s="10"/>
      <c r="B436" s="10"/>
      <c r="C436" s="10"/>
      <c r="D436" s="10"/>
      <c r="E436" s="29"/>
      <c r="F436" s="13"/>
      <c r="G436" s="13"/>
      <c r="H436" s="13"/>
      <c r="I436" s="13"/>
      <c r="J436" s="13"/>
      <c r="K436" s="8"/>
      <c r="L436" s="9"/>
    </row>
    <row r="437">
      <c r="A437" s="10"/>
      <c r="B437" s="10"/>
      <c r="C437" s="10"/>
      <c r="D437" s="10"/>
      <c r="E437" s="29"/>
      <c r="F437" s="13"/>
      <c r="G437" s="13"/>
      <c r="H437" s="13"/>
      <c r="I437" s="13"/>
      <c r="J437" s="13"/>
      <c r="K437" s="8"/>
      <c r="L437" s="9"/>
    </row>
    <row r="438">
      <c r="A438" s="10"/>
      <c r="B438" s="10"/>
      <c r="C438" s="10"/>
      <c r="D438" s="10"/>
      <c r="E438" s="29"/>
      <c r="F438" s="13"/>
      <c r="G438" s="13"/>
      <c r="H438" s="13"/>
      <c r="I438" s="13"/>
      <c r="J438" s="13"/>
      <c r="K438" s="8"/>
      <c r="L438" s="9"/>
    </row>
    <row r="439">
      <c r="A439" s="10"/>
      <c r="B439" s="10"/>
      <c r="C439" s="10"/>
      <c r="D439" s="10"/>
      <c r="E439" s="29"/>
      <c r="F439" s="13"/>
      <c r="G439" s="13"/>
      <c r="H439" s="13"/>
      <c r="I439" s="13"/>
      <c r="J439" s="13"/>
      <c r="K439" s="8"/>
      <c r="L439" s="9"/>
    </row>
    <row r="440">
      <c r="A440" s="10"/>
      <c r="B440" s="10"/>
      <c r="C440" s="10"/>
      <c r="D440" s="10"/>
      <c r="E440" s="29"/>
      <c r="F440" s="13"/>
      <c r="G440" s="13"/>
      <c r="H440" s="13"/>
      <c r="I440" s="13"/>
      <c r="J440" s="13"/>
      <c r="K440" s="8"/>
      <c r="L440" s="9"/>
    </row>
    <row r="441">
      <c r="A441" s="10"/>
      <c r="B441" s="10"/>
      <c r="C441" s="10"/>
      <c r="D441" s="10"/>
      <c r="E441" s="29"/>
      <c r="F441" s="13"/>
      <c r="G441" s="13"/>
      <c r="H441" s="13"/>
      <c r="I441" s="13"/>
      <c r="J441" s="13"/>
      <c r="K441" s="8"/>
      <c r="L441" s="9"/>
    </row>
    <row r="442">
      <c r="A442" s="10"/>
      <c r="B442" s="10"/>
      <c r="C442" s="10"/>
      <c r="D442" s="10"/>
      <c r="E442" s="29"/>
      <c r="F442" s="13"/>
      <c r="G442" s="13"/>
      <c r="H442" s="13"/>
      <c r="I442" s="13"/>
      <c r="J442" s="13"/>
      <c r="K442" s="8"/>
      <c r="L442" s="9"/>
    </row>
    <row r="443">
      <c r="A443" s="10"/>
      <c r="B443" s="10"/>
      <c r="C443" s="10"/>
      <c r="D443" s="10"/>
      <c r="E443" s="29"/>
      <c r="F443" s="13"/>
      <c r="G443" s="13"/>
      <c r="H443" s="13"/>
      <c r="I443" s="13"/>
      <c r="J443" s="13"/>
      <c r="K443" s="8"/>
      <c r="L443" s="9"/>
    </row>
    <row r="444">
      <c r="A444" s="10"/>
      <c r="B444" s="10"/>
      <c r="C444" s="10"/>
      <c r="D444" s="10"/>
      <c r="E444" s="29"/>
      <c r="F444" s="13"/>
      <c r="G444" s="13"/>
      <c r="H444" s="13"/>
      <c r="I444" s="13"/>
      <c r="J444" s="13"/>
      <c r="K444" s="8"/>
      <c r="L444" s="9"/>
    </row>
    <row r="445">
      <c r="A445" s="10"/>
      <c r="B445" s="10"/>
      <c r="C445" s="10"/>
      <c r="D445" s="10"/>
      <c r="E445" s="29"/>
      <c r="F445" s="13"/>
      <c r="G445" s="13"/>
      <c r="H445" s="13"/>
      <c r="I445" s="13"/>
      <c r="J445" s="13"/>
      <c r="K445" s="8"/>
      <c r="L445" s="9"/>
    </row>
    <row r="446">
      <c r="A446" s="10"/>
      <c r="B446" s="10"/>
      <c r="C446" s="10"/>
      <c r="D446" s="10"/>
      <c r="E446" s="29"/>
      <c r="F446" s="13"/>
      <c r="G446" s="13"/>
      <c r="H446" s="13"/>
      <c r="I446" s="13"/>
      <c r="J446" s="13"/>
      <c r="K446" s="8"/>
      <c r="L446" s="9"/>
    </row>
    <row r="447">
      <c r="A447" s="10"/>
      <c r="B447" s="10"/>
      <c r="C447" s="10"/>
      <c r="D447" s="10"/>
      <c r="E447" s="29"/>
      <c r="F447" s="13"/>
      <c r="G447" s="13"/>
      <c r="H447" s="13"/>
      <c r="I447" s="13"/>
      <c r="J447" s="13"/>
      <c r="K447" s="8"/>
      <c r="L447" s="9"/>
    </row>
    <row r="448">
      <c r="A448" s="10"/>
      <c r="B448" s="10"/>
      <c r="C448" s="10"/>
      <c r="D448" s="10"/>
      <c r="E448" s="29"/>
      <c r="F448" s="13"/>
      <c r="G448" s="13"/>
      <c r="H448" s="13"/>
      <c r="I448" s="13"/>
      <c r="J448" s="13"/>
      <c r="K448" s="8"/>
      <c r="L448" s="9"/>
    </row>
    <row r="449">
      <c r="A449" s="10"/>
      <c r="B449" s="10"/>
      <c r="C449" s="10"/>
      <c r="D449" s="10"/>
      <c r="E449" s="29"/>
      <c r="F449" s="13"/>
      <c r="G449" s="13"/>
      <c r="H449" s="13"/>
      <c r="I449" s="13"/>
      <c r="J449" s="13"/>
      <c r="K449" s="8"/>
      <c r="L449" s="9"/>
    </row>
    <row r="450">
      <c r="A450" s="10"/>
      <c r="B450" s="10"/>
      <c r="C450" s="10"/>
      <c r="D450" s="10"/>
      <c r="E450" s="29"/>
      <c r="F450" s="13"/>
      <c r="G450" s="13"/>
      <c r="H450" s="13"/>
      <c r="I450" s="13"/>
      <c r="J450" s="13"/>
      <c r="K450" s="8"/>
      <c r="L450" s="9"/>
    </row>
    <row r="451">
      <c r="A451" s="10"/>
      <c r="B451" s="10"/>
      <c r="C451" s="10"/>
      <c r="D451" s="10"/>
      <c r="E451" s="29"/>
      <c r="F451" s="13"/>
      <c r="G451" s="13"/>
      <c r="H451" s="13"/>
      <c r="I451" s="13"/>
      <c r="J451" s="13"/>
      <c r="K451" s="8"/>
      <c r="L451" s="9"/>
    </row>
    <row r="452">
      <c r="A452" s="10"/>
      <c r="B452" s="10"/>
      <c r="C452" s="10"/>
      <c r="D452" s="10"/>
      <c r="E452" s="29"/>
      <c r="F452" s="13"/>
      <c r="G452" s="13"/>
      <c r="H452" s="13"/>
      <c r="I452" s="13"/>
      <c r="J452" s="13"/>
      <c r="K452" s="8"/>
      <c r="L452" s="9"/>
    </row>
    <row r="453">
      <c r="A453" s="10"/>
      <c r="B453" s="10"/>
      <c r="C453" s="10"/>
      <c r="D453" s="10"/>
      <c r="E453" s="29"/>
      <c r="F453" s="13"/>
      <c r="G453" s="13"/>
      <c r="H453" s="13"/>
      <c r="I453" s="13"/>
      <c r="J453" s="13"/>
      <c r="K453" s="8"/>
      <c r="L453" s="9"/>
    </row>
    <row r="454">
      <c r="A454" s="10"/>
      <c r="B454" s="10"/>
      <c r="C454" s="10"/>
      <c r="D454" s="10"/>
      <c r="E454" s="29"/>
      <c r="F454" s="13"/>
      <c r="G454" s="13"/>
      <c r="H454" s="13"/>
      <c r="I454" s="13"/>
      <c r="J454" s="13"/>
      <c r="K454" s="8"/>
      <c r="L454" s="9"/>
    </row>
    <row r="455">
      <c r="A455" s="10"/>
      <c r="B455" s="10"/>
      <c r="C455" s="10"/>
      <c r="D455" s="10"/>
      <c r="E455" s="29"/>
      <c r="F455" s="13"/>
      <c r="G455" s="13"/>
      <c r="H455" s="13"/>
      <c r="I455" s="13"/>
      <c r="J455" s="13"/>
      <c r="K455" s="8"/>
      <c r="L455" s="9"/>
    </row>
    <row r="456">
      <c r="A456" s="10"/>
      <c r="B456" s="10"/>
      <c r="C456" s="10"/>
      <c r="D456" s="10"/>
      <c r="E456" s="29"/>
      <c r="F456" s="13"/>
      <c r="G456" s="13"/>
      <c r="H456" s="13"/>
      <c r="I456" s="13"/>
      <c r="J456" s="13"/>
      <c r="K456" s="8"/>
      <c r="L456" s="9"/>
    </row>
    <row r="457">
      <c r="A457" s="10"/>
      <c r="B457" s="10"/>
      <c r="C457" s="10"/>
      <c r="D457" s="10"/>
      <c r="E457" s="29"/>
      <c r="F457" s="13"/>
      <c r="G457" s="13"/>
      <c r="H457" s="13"/>
      <c r="I457" s="13"/>
      <c r="J457" s="13"/>
      <c r="K457" s="8"/>
      <c r="L457" s="9"/>
    </row>
    <row r="458">
      <c r="A458" s="10"/>
      <c r="B458" s="10"/>
      <c r="C458" s="10"/>
      <c r="D458" s="10"/>
      <c r="E458" s="29"/>
      <c r="F458" s="13"/>
      <c r="G458" s="13"/>
      <c r="H458" s="13"/>
      <c r="I458" s="13"/>
      <c r="J458" s="13"/>
      <c r="K458" s="8"/>
      <c r="L458" s="9"/>
    </row>
    <row r="459">
      <c r="A459" s="10"/>
      <c r="B459" s="10"/>
      <c r="C459" s="10"/>
      <c r="D459" s="10"/>
      <c r="E459" s="29"/>
      <c r="F459" s="13"/>
      <c r="G459" s="13"/>
      <c r="H459" s="13"/>
      <c r="I459" s="13"/>
      <c r="J459" s="13"/>
      <c r="K459" s="8"/>
      <c r="L459" s="9"/>
    </row>
    <row r="460">
      <c r="A460" s="10"/>
      <c r="B460" s="10"/>
      <c r="C460" s="10"/>
      <c r="D460" s="10"/>
      <c r="E460" s="29"/>
      <c r="F460" s="13"/>
      <c r="G460" s="13"/>
      <c r="H460" s="13"/>
      <c r="I460" s="13"/>
      <c r="J460" s="13"/>
      <c r="K460" s="8"/>
      <c r="L460" s="9"/>
    </row>
    <row r="461">
      <c r="A461" s="10"/>
      <c r="B461" s="10"/>
      <c r="C461" s="10"/>
      <c r="D461" s="10"/>
      <c r="E461" s="29"/>
      <c r="F461" s="13"/>
      <c r="G461" s="13"/>
      <c r="H461" s="13"/>
      <c r="I461" s="13"/>
      <c r="J461" s="13"/>
      <c r="K461" s="8"/>
      <c r="L461" s="9"/>
    </row>
    <row r="462">
      <c r="A462" s="10"/>
      <c r="B462" s="10"/>
      <c r="C462" s="10"/>
      <c r="D462" s="10"/>
      <c r="E462" s="29"/>
      <c r="F462" s="13"/>
      <c r="G462" s="13"/>
      <c r="H462" s="13"/>
      <c r="I462" s="13"/>
      <c r="J462" s="13"/>
      <c r="K462" s="8"/>
      <c r="L462" s="9"/>
    </row>
    <row r="463">
      <c r="A463" s="10"/>
      <c r="B463" s="10"/>
      <c r="C463" s="10"/>
      <c r="D463" s="10"/>
      <c r="E463" s="29"/>
      <c r="F463" s="13"/>
      <c r="G463" s="13"/>
      <c r="H463" s="13"/>
      <c r="I463" s="13"/>
      <c r="J463" s="13"/>
      <c r="K463" s="8"/>
      <c r="L463" s="9"/>
    </row>
    <row r="464">
      <c r="A464" s="10"/>
      <c r="B464" s="10"/>
      <c r="C464" s="10"/>
      <c r="D464" s="10"/>
      <c r="E464" s="29"/>
      <c r="F464" s="13"/>
      <c r="G464" s="13"/>
      <c r="H464" s="13"/>
      <c r="I464" s="13"/>
      <c r="J464" s="13"/>
      <c r="K464" s="8"/>
      <c r="L464" s="9"/>
    </row>
    <row r="465">
      <c r="A465" s="10"/>
      <c r="B465" s="10"/>
      <c r="C465" s="10"/>
      <c r="D465" s="10"/>
      <c r="E465" s="29"/>
      <c r="F465" s="13"/>
      <c r="G465" s="13"/>
      <c r="H465" s="13"/>
      <c r="I465" s="13"/>
      <c r="J465" s="13"/>
      <c r="K465" s="8"/>
      <c r="L465" s="9"/>
    </row>
    <row r="466">
      <c r="A466" s="10"/>
      <c r="B466" s="10"/>
      <c r="C466" s="10"/>
      <c r="D466" s="10"/>
      <c r="E466" s="29"/>
      <c r="F466" s="13"/>
      <c r="G466" s="13"/>
      <c r="H466" s="13"/>
      <c r="I466" s="13"/>
      <c r="J466" s="13"/>
      <c r="K466" s="8"/>
      <c r="L466" s="9"/>
    </row>
    <row r="467">
      <c r="A467" s="10"/>
      <c r="B467" s="10"/>
      <c r="C467" s="10"/>
      <c r="D467" s="10"/>
      <c r="E467" s="29"/>
      <c r="F467" s="13"/>
      <c r="G467" s="13"/>
      <c r="H467" s="13"/>
      <c r="I467" s="13"/>
      <c r="J467" s="13"/>
      <c r="K467" s="8"/>
      <c r="L467" s="9"/>
    </row>
    <row r="468">
      <c r="A468" s="10"/>
      <c r="B468" s="10"/>
      <c r="C468" s="10"/>
      <c r="D468" s="10"/>
      <c r="E468" s="29"/>
      <c r="F468" s="13"/>
      <c r="G468" s="13"/>
      <c r="H468" s="13"/>
      <c r="I468" s="13"/>
      <c r="J468" s="13"/>
      <c r="K468" s="8"/>
      <c r="L468" s="9"/>
    </row>
    <row r="469">
      <c r="A469" s="10"/>
      <c r="B469" s="10"/>
      <c r="C469" s="10"/>
      <c r="D469" s="10"/>
      <c r="E469" s="29"/>
      <c r="F469" s="13"/>
      <c r="G469" s="13"/>
      <c r="H469" s="13"/>
      <c r="I469" s="13"/>
      <c r="J469" s="13"/>
      <c r="K469" s="8"/>
      <c r="L469" s="9"/>
    </row>
    <row r="470">
      <c r="A470" s="10"/>
      <c r="B470" s="10"/>
      <c r="C470" s="10"/>
      <c r="D470" s="10"/>
      <c r="E470" s="29"/>
      <c r="F470" s="13"/>
      <c r="G470" s="13"/>
      <c r="H470" s="13"/>
      <c r="I470" s="13"/>
      <c r="J470" s="13"/>
      <c r="K470" s="8"/>
      <c r="L470" s="9"/>
    </row>
    <row r="471">
      <c r="A471" s="10"/>
      <c r="B471" s="10"/>
      <c r="C471" s="10"/>
      <c r="D471" s="10"/>
      <c r="E471" s="29"/>
      <c r="F471" s="13"/>
      <c r="G471" s="13"/>
      <c r="H471" s="13"/>
      <c r="I471" s="13"/>
      <c r="J471" s="13"/>
      <c r="K471" s="8"/>
      <c r="L471" s="9"/>
    </row>
    <row r="472">
      <c r="A472" s="10"/>
      <c r="B472" s="10"/>
      <c r="C472" s="10"/>
      <c r="D472" s="10"/>
      <c r="E472" s="29"/>
      <c r="F472" s="13"/>
      <c r="G472" s="13"/>
      <c r="H472" s="13"/>
      <c r="I472" s="13"/>
      <c r="J472" s="13"/>
      <c r="K472" s="8"/>
      <c r="L472" s="9"/>
    </row>
    <row r="473">
      <c r="A473" s="10"/>
      <c r="B473" s="10"/>
      <c r="C473" s="10"/>
      <c r="D473" s="10"/>
      <c r="E473" s="29"/>
      <c r="F473" s="13"/>
      <c r="G473" s="13"/>
      <c r="H473" s="13"/>
      <c r="I473" s="13"/>
      <c r="J473" s="13"/>
      <c r="K473" s="8"/>
      <c r="L473" s="9"/>
    </row>
    <row r="474">
      <c r="A474" s="10"/>
      <c r="B474" s="10"/>
      <c r="C474" s="10"/>
      <c r="D474" s="10"/>
      <c r="E474" s="29"/>
      <c r="F474" s="13"/>
      <c r="G474" s="13"/>
      <c r="H474" s="13"/>
      <c r="I474" s="13"/>
      <c r="J474" s="13"/>
      <c r="K474" s="8"/>
      <c r="L474" s="9"/>
    </row>
    <row r="475">
      <c r="A475" s="10"/>
      <c r="B475" s="10"/>
      <c r="C475" s="10"/>
      <c r="D475" s="10"/>
      <c r="E475" s="29"/>
      <c r="F475" s="13"/>
      <c r="G475" s="13"/>
      <c r="H475" s="13"/>
      <c r="I475" s="13"/>
      <c r="J475" s="13"/>
      <c r="K475" s="8"/>
      <c r="L475" s="9"/>
    </row>
    <row r="476">
      <c r="A476" s="10"/>
      <c r="B476" s="10"/>
      <c r="C476" s="10"/>
      <c r="D476" s="10"/>
      <c r="E476" s="29"/>
      <c r="F476" s="13"/>
      <c r="G476" s="13"/>
      <c r="H476" s="13"/>
      <c r="I476" s="13"/>
      <c r="J476" s="13"/>
      <c r="K476" s="8"/>
      <c r="L476" s="9"/>
    </row>
    <row r="477">
      <c r="A477" s="10"/>
      <c r="B477" s="10"/>
      <c r="C477" s="10"/>
      <c r="D477" s="10"/>
      <c r="E477" s="29"/>
      <c r="F477" s="13"/>
      <c r="G477" s="13"/>
      <c r="H477" s="13"/>
      <c r="I477" s="13"/>
      <c r="J477" s="13"/>
      <c r="K477" s="8"/>
      <c r="L477" s="9"/>
    </row>
    <row r="478">
      <c r="A478" s="10"/>
      <c r="B478" s="10"/>
      <c r="C478" s="10"/>
      <c r="D478" s="10"/>
      <c r="E478" s="29"/>
      <c r="F478" s="13"/>
      <c r="G478" s="13"/>
      <c r="H478" s="13"/>
      <c r="I478" s="13"/>
      <c r="J478" s="13"/>
      <c r="K478" s="8"/>
      <c r="L478" s="9"/>
    </row>
    <row r="479">
      <c r="A479" s="10"/>
      <c r="B479" s="10"/>
      <c r="C479" s="10"/>
      <c r="D479" s="10"/>
      <c r="E479" s="29"/>
      <c r="F479" s="13"/>
      <c r="G479" s="13"/>
      <c r="H479" s="13"/>
      <c r="I479" s="13"/>
      <c r="J479" s="13"/>
      <c r="K479" s="8"/>
      <c r="L479" s="9"/>
    </row>
    <row r="480">
      <c r="A480" s="10"/>
      <c r="B480" s="10"/>
      <c r="C480" s="10"/>
      <c r="D480" s="10"/>
      <c r="E480" s="29"/>
      <c r="F480" s="13"/>
      <c r="G480" s="13"/>
      <c r="H480" s="13"/>
      <c r="I480" s="13"/>
      <c r="J480" s="13"/>
      <c r="K480" s="8"/>
      <c r="L480" s="9"/>
    </row>
    <row r="481">
      <c r="A481" s="10"/>
      <c r="B481" s="10"/>
      <c r="C481" s="10"/>
      <c r="D481" s="10"/>
      <c r="E481" s="29"/>
      <c r="F481" s="13"/>
      <c r="G481" s="13"/>
      <c r="H481" s="13"/>
      <c r="I481" s="13"/>
      <c r="J481" s="13"/>
      <c r="K481" s="8"/>
      <c r="L481" s="9"/>
    </row>
    <row r="482">
      <c r="A482" s="10"/>
      <c r="B482" s="10"/>
      <c r="C482" s="10"/>
      <c r="D482" s="10"/>
      <c r="E482" s="29"/>
      <c r="F482" s="13"/>
      <c r="G482" s="13"/>
      <c r="H482" s="13"/>
      <c r="I482" s="13"/>
      <c r="J482" s="13"/>
      <c r="K482" s="8"/>
      <c r="L482" s="9"/>
    </row>
    <row r="483">
      <c r="A483" s="10"/>
      <c r="B483" s="10"/>
      <c r="C483" s="10"/>
      <c r="D483" s="10"/>
      <c r="E483" s="29"/>
      <c r="F483" s="13"/>
      <c r="G483" s="13"/>
      <c r="H483" s="13"/>
      <c r="I483" s="13"/>
      <c r="J483" s="13"/>
      <c r="K483" s="8"/>
      <c r="L483" s="9"/>
    </row>
    <row r="484">
      <c r="A484" s="10"/>
      <c r="B484" s="10"/>
      <c r="C484" s="10"/>
      <c r="D484" s="10"/>
      <c r="E484" s="29"/>
      <c r="F484" s="13"/>
      <c r="G484" s="13"/>
      <c r="H484" s="13"/>
      <c r="I484" s="13"/>
      <c r="J484" s="13"/>
      <c r="K484" s="8"/>
      <c r="L484" s="9"/>
    </row>
    <row r="485">
      <c r="A485" s="10"/>
      <c r="B485" s="10"/>
      <c r="C485" s="10"/>
      <c r="D485" s="10"/>
      <c r="E485" s="29"/>
      <c r="F485" s="13"/>
      <c r="G485" s="13"/>
      <c r="H485" s="13"/>
      <c r="I485" s="13"/>
      <c r="J485" s="13"/>
      <c r="K485" s="8"/>
      <c r="L485" s="9"/>
    </row>
    <row r="486">
      <c r="A486" s="10"/>
      <c r="B486" s="10"/>
      <c r="C486" s="10"/>
      <c r="D486" s="10"/>
      <c r="E486" s="29"/>
      <c r="F486" s="13"/>
      <c r="G486" s="13"/>
      <c r="H486" s="13"/>
      <c r="I486" s="13"/>
      <c r="J486" s="13"/>
      <c r="K486" s="8"/>
      <c r="L486" s="9"/>
    </row>
    <row r="487">
      <c r="A487" s="10"/>
      <c r="B487" s="10"/>
      <c r="C487" s="10"/>
      <c r="D487" s="10"/>
      <c r="E487" s="29"/>
      <c r="F487" s="13"/>
      <c r="G487" s="13"/>
      <c r="H487" s="13"/>
      <c r="I487" s="13"/>
      <c r="J487" s="13"/>
      <c r="K487" s="8"/>
      <c r="L487" s="9"/>
    </row>
    <row r="488">
      <c r="A488" s="10"/>
      <c r="B488" s="10"/>
      <c r="C488" s="10"/>
      <c r="D488" s="10"/>
      <c r="E488" s="29"/>
      <c r="F488" s="13"/>
      <c r="G488" s="13"/>
      <c r="H488" s="13"/>
      <c r="I488" s="13"/>
      <c r="J488" s="13"/>
      <c r="K488" s="8"/>
      <c r="L488" s="9"/>
    </row>
    <row r="489">
      <c r="A489" s="10"/>
      <c r="B489" s="10"/>
      <c r="C489" s="10"/>
      <c r="D489" s="10"/>
      <c r="E489" s="29"/>
      <c r="F489" s="13"/>
      <c r="G489" s="13"/>
      <c r="H489" s="13"/>
      <c r="I489" s="13"/>
      <c r="J489" s="13"/>
      <c r="K489" s="8"/>
      <c r="L489" s="9"/>
    </row>
    <row r="490">
      <c r="A490" s="10"/>
      <c r="B490" s="10"/>
      <c r="C490" s="10"/>
      <c r="D490" s="10"/>
      <c r="E490" s="29"/>
      <c r="F490" s="13"/>
      <c r="G490" s="13"/>
      <c r="H490" s="13"/>
      <c r="I490" s="13"/>
      <c r="J490" s="13"/>
      <c r="K490" s="8"/>
      <c r="L490" s="9"/>
    </row>
    <row r="491">
      <c r="A491" s="10"/>
      <c r="B491" s="10"/>
      <c r="C491" s="10"/>
      <c r="D491" s="10"/>
      <c r="E491" s="29"/>
      <c r="F491" s="13"/>
      <c r="G491" s="13"/>
      <c r="H491" s="13"/>
      <c r="I491" s="13"/>
      <c r="J491" s="13"/>
      <c r="K491" s="8"/>
      <c r="L491" s="9"/>
    </row>
    <row r="492">
      <c r="A492" s="10"/>
      <c r="B492" s="10"/>
      <c r="C492" s="10"/>
      <c r="D492" s="10"/>
      <c r="E492" s="29"/>
      <c r="F492" s="13"/>
      <c r="G492" s="13"/>
      <c r="H492" s="13"/>
      <c r="I492" s="13"/>
      <c r="J492" s="13"/>
      <c r="K492" s="8"/>
      <c r="L492" s="9"/>
    </row>
    <row r="493">
      <c r="A493" s="10"/>
      <c r="B493" s="10"/>
      <c r="C493" s="10"/>
      <c r="D493" s="10"/>
      <c r="E493" s="29"/>
      <c r="F493" s="13"/>
      <c r="G493" s="13"/>
      <c r="H493" s="13"/>
      <c r="I493" s="13"/>
      <c r="J493" s="13"/>
      <c r="K493" s="8"/>
      <c r="L493" s="9"/>
    </row>
    <row r="494">
      <c r="A494" s="10"/>
      <c r="B494" s="10"/>
      <c r="C494" s="10"/>
      <c r="D494" s="10"/>
      <c r="E494" s="29"/>
      <c r="F494" s="13"/>
      <c r="G494" s="13"/>
      <c r="H494" s="13"/>
      <c r="I494" s="13"/>
      <c r="J494" s="13"/>
      <c r="K494" s="8"/>
      <c r="L494" s="9"/>
    </row>
    <row r="495">
      <c r="A495" s="10"/>
      <c r="B495" s="10"/>
      <c r="C495" s="10"/>
      <c r="D495" s="10"/>
      <c r="E495" s="29"/>
      <c r="F495" s="13"/>
      <c r="G495" s="13"/>
      <c r="H495" s="13"/>
      <c r="I495" s="13"/>
      <c r="J495" s="13"/>
      <c r="K495" s="8"/>
      <c r="L495" s="9"/>
    </row>
    <row r="496">
      <c r="A496" s="10"/>
      <c r="B496" s="10"/>
      <c r="C496" s="10"/>
      <c r="D496" s="10"/>
      <c r="E496" s="29"/>
      <c r="F496" s="13"/>
      <c r="G496" s="13"/>
      <c r="H496" s="13"/>
      <c r="I496" s="13"/>
      <c r="J496" s="13"/>
      <c r="K496" s="8"/>
      <c r="L496" s="9"/>
    </row>
    <row r="497">
      <c r="A497" s="10"/>
      <c r="B497" s="10"/>
      <c r="C497" s="10"/>
      <c r="D497" s="10"/>
      <c r="E497" s="29"/>
      <c r="F497" s="13"/>
      <c r="G497" s="13"/>
      <c r="H497" s="13"/>
      <c r="I497" s="13"/>
      <c r="J497" s="13"/>
      <c r="K497" s="8"/>
      <c r="L497" s="9"/>
    </row>
    <row r="498">
      <c r="A498" s="10"/>
      <c r="B498" s="10"/>
      <c r="C498" s="10"/>
      <c r="D498" s="10"/>
      <c r="E498" s="29"/>
      <c r="F498" s="13"/>
      <c r="G498" s="13"/>
      <c r="H498" s="13"/>
      <c r="I498" s="13"/>
      <c r="J498" s="13"/>
      <c r="K498" s="8"/>
      <c r="L498" s="9"/>
    </row>
    <row r="499">
      <c r="A499" s="10"/>
      <c r="B499" s="10"/>
      <c r="C499" s="10"/>
      <c r="D499" s="10"/>
      <c r="E499" s="29"/>
      <c r="F499" s="13"/>
      <c r="G499" s="13"/>
      <c r="H499" s="13"/>
      <c r="I499" s="13"/>
      <c r="J499" s="13"/>
      <c r="K499" s="8"/>
      <c r="L499" s="9"/>
    </row>
    <row r="500">
      <c r="A500" s="10"/>
      <c r="B500" s="10"/>
      <c r="C500" s="10"/>
      <c r="D500" s="10"/>
      <c r="E500" s="29"/>
      <c r="F500" s="13"/>
      <c r="G500" s="13"/>
      <c r="H500" s="13"/>
      <c r="I500" s="13"/>
      <c r="J500" s="13"/>
      <c r="K500" s="8"/>
      <c r="L500" s="9"/>
    </row>
    <row r="501">
      <c r="A501" s="10"/>
      <c r="B501" s="10"/>
      <c r="C501" s="10"/>
      <c r="D501" s="10"/>
      <c r="E501" s="29"/>
      <c r="F501" s="13"/>
      <c r="G501" s="13"/>
      <c r="H501" s="13"/>
      <c r="I501" s="13"/>
      <c r="J501" s="13"/>
      <c r="K501" s="8"/>
      <c r="L501" s="9"/>
    </row>
    <row r="502">
      <c r="A502" s="10"/>
      <c r="B502" s="10"/>
      <c r="C502" s="10"/>
      <c r="D502" s="10"/>
      <c r="E502" s="29"/>
      <c r="F502" s="13"/>
      <c r="G502" s="13"/>
      <c r="H502" s="13"/>
      <c r="I502" s="13"/>
      <c r="J502" s="13"/>
      <c r="K502" s="8"/>
      <c r="L502" s="9"/>
    </row>
    <row r="503">
      <c r="A503" s="10"/>
      <c r="B503" s="10"/>
      <c r="C503" s="10"/>
      <c r="D503" s="10"/>
      <c r="E503" s="29"/>
      <c r="F503" s="13"/>
      <c r="G503" s="13"/>
      <c r="H503" s="13"/>
      <c r="I503" s="13"/>
      <c r="J503" s="13"/>
      <c r="K503" s="8"/>
      <c r="L503" s="9"/>
    </row>
    <row r="504">
      <c r="A504" s="10"/>
      <c r="B504" s="10"/>
      <c r="C504" s="10"/>
      <c r="D504" s="10"/>
      <c r="E504" s="29"/>
      <c r="F504" s="13"/>
      <c r="G504" s="13"/>
      <c r="H504" s="13"/>
      <c r="I504" s="13"/>
      <c r="J504" s="13"/>
      <c r="K504" s="8"/>
      <c r="L504" s="9"/>
    </row>
    <row r="505">
      <c r="A505" s="10"/>
      <c r="B505" s="10"/>
      <c r="C505" s="10"/>
      <c r="D505" s="10"/>
      <c r="E505" s="29"/>
      <c r="F505" s="13"/>
      <c r="G505" s="13"/>
      <c r="H505" s="13"/>
      <c r="I505" s="13"/>
      <c r="J505" s="13"/>
      <c r="K505" s="8"/>
      <c r="L505" s="9"/>
    </row>
    <row r="506">
      <c r="A506" s="10"/>
      <c r="B506" s="10"/>
      <c r="C506" s="10"/>
      <c r="D506" s="10"/>
      <c r="E506" s="29"/>
      <c r="F506" s="13"/>
      <c r="G506" s="13"/>
      <c r="H506" s="13"/>
      <c r="I506" s="13"/>
      <c r="J506" s="13"/>
      <c r="K506" s="8"/>
      <c r="L506" s="9"/>
    </row>
    <row r="507">
      <c r="A507" s="10"/>
      <c r="B507" s="10"/>
      <c r="C507" s="10"/>
      <c r="D507" s="10"/>
      <c r="E507" s="29"/>
      <c r="F507" s="13"/>
      <c r="G507" s="13"/>
      <c r="H507" s="13"/>
      <c r="I507" s="13"/>
      <c r="J507" s="13"/>
      <c r="K507" s="8"/>
      <c r="L507" s="9"/>
    </row>
    <row r="508">
      <c r="A508" s="10"/>
      <c r="B508" s="10"/>
      <c r="C508" s="10"/>
      <c r="D508" s="10"/>
      <c r="E508" s="29"/>
      <c r="F508" s="13"/>
      <c r="G508" s="13"/>
      <c r="H508" s="13"/>
      <c r="I508" s="13"/>
      <c r="J508" s="13"/>
      <c r="K508" s="8"/>
      <c r="L508" s="9"/>
    </row>
    <row r="509">
      <c r="A509" s="10"/>
      <c r="B509" s="10"/>
      <c r="C509" s="10"/>
      <c r="D509" s="10"/>
      <c r="E509" s="29"/>
      <c r="F509" s="13"/>
      <c r="G509" s="13"/>
      <c r="H509" s="13"/>
      <c r="I509" s="13"/>
      <c r="J509" s="13"/>
      <c r="K509" s="8"/>
      <c r="L509" s="9"/>
    </row>
    <row r="510">
      <c r="A510" s="10"/>
      <c r="B510" s="10"/>
      <c r="C510" s="10"/>
      <c r="D510" s="10"/>
      <c r="E510" s="29"/>
      <c r="F510" s="13"/>
      <c r="G510" s="13"/>
      <c r="H510" s="13"/>
      <c r="I510" s="13"/>
      <c r="J510" s="13"/>
      <c r="K510" s="8"/>
      <c r="L510" s="9"/>
    </row>
    <row r="511">
      <c r="A511" s="10"/>
      <c r="B511" s="10"/>
      <c r="C511" s="10"/>
      <c r="D511" s="10"/>
      <c r="E511" s="29"/>
      <c r="F511" s="13"/>
      <c r="G511" s="13"/>
      <c r="H511" s="13"/>
      <c r="I511" s="13"/>
      <c r="J511" s="13"/>
      <c r="K511" s="8"/>
      <c r="L511" s="9"/>
    </row>
    <row r="512">
      <c r="A512" s="10"/>
      <c r="B512" s="10"/>
      <c r="C512" s="10"/>
      <c r="D512" s="10"/>
      <c r="E512" s="29"/>
      <c r="F512" s="13"/>
      <c r="G512" s="13"/>
      <c r="H512" s="13"/>
      <c r="I512" s="13"/>
      <c r="J512" s="13"/>
      <c r="K512" s="8"/>
      <c r="L512" s="9"/>
    </row>
    <row r="513">
      <c r="A513" s="10"/>
      <c r="B513" s="10"/>
      <c r="C513" s="10"/>
      <c r="D513" s="10"/>
      <c r="E513" s="29"/>
      <c r="F513" s="13"/>
      <c r="G513" s="13"/>
      <c r="H513" s="13"/>
      <c r="I513" s="13"/>
      <c r="J513" s="13"/>
      <c r="K513" s="8"/>
      <c r="L513" s="9"/>
    </row>
    <row r="514">
      <c r="A514" s="10"/>
      <c r="B514" s="10"/>
      <c r="C514" s="10"/>
      <c r="D514" s="10"/>
      <c r="E514" s="29"/>
      <c r="F514" s="13"/>
      <c r="G514" s="13"/>
      <c r="H514" s="13"/>
      <c r="I514" s="13"/>
      <c r="J514" s="13"/>
      <c r="K514" s="8"/>
      <c r="L514" s="9"/>
    </row>
    <row r="515">
      <c r="A515" s="10"/>
      <c r="B515" s="10"/>
      <c r="C515" s="10"/>
      <c r="D515" s="10"/>
      <c r="E515" s="29"/>
      <c r="F515" s="13"/>
      <c r="G515" s="13"/>
      <c r="H515" s="13"/>
      <c r="I515" s="13"/>
      <c r="J515" s="13"/>
      <c r="K515" s="8"/>
      <c r="L515" s="9"/>
    </row>
    <row r="516">
      <c r="A516" s="10"/>
      <c r="B516" s="10"/>
      <c r="C516" s="10"/>
      <c r="D516" s="10"/>
      <c r="E516" s="29"/>
      <c r="F516" s="13"/>
      <c r="G516" s="13"/>
      <c r="H516" s="13"/>
      <c r="I516" s="13"/>
      <c r="J516" s="13"/>
      <c r="K516" s="8"/>
      <c r="L516" s="9"/>
    </row>
    <row r="517">
      <c r="A517" s="10"/>
      <c r="B517" s="10"/>
      <c r="C517" s="10"/>
      <c r="D517" s="10"/>
      <c r="E517" s="29"/>
      <c r="F517" s="13"/>
      <c r="G517" s="13"/>
      <c r="H517" s="13"/>
      <c r="I517" s="13"/>
      <c r="J517" s="13"/>
      <c r="K517" s="8"/>
      <c r="L517" s="9"/>
    </row>
    <row r="518">
      <c r="A518" s="10"/>
      <c r="B518" s="10"/>
      <c r="C518" s="10"/>
      <c r="D518" s="10"/>
      <c r="E518" s="29"/>
      <c r="F518" s="13"/>
      <c r="G518" s="13"/>
      <c r="H518" s="13"/>
      <c r="I518" s="13"/>
      <c r="J518" s="13"/>
      <c r="K518" s="8"/>
      <c r="L518" s="9"/>
    </row>
    <row r="519">
      <c r="A519" s="10"/>
      <c r="B519" s="10"/>
      <c r="C519" s="10"/>
      <c r="D519" s="10"/>
      <c r="E519" s="29"/>
      <c r="F519" s="13"/>
      <c r="G519" s="13"/>
      <c r="H519" s="13"/>
      <c r="I519" s="13"/>
      <c r="J519" s="13"/>
      <c r="K519" s="8"/>
      <c r="L519" s="9"/>
    </row>
    <row r="520">
      <c r="A520" s="10"/>
      <c r="B520" s="10"/>
      <c r="C520" s="10"/>
      <c r="D520" s="10"/>
      <c r="E520" s="29"/>
      <c r="F520" s="13"/>
      <c r="G520" s="13"/>
      <c r="H520" s="13"/>
      <c r="I520" s="13"/>
      <c r="J520" s="13"/>
      <c r="K520" s="8"/>
      <c r="L520" s="9"/>
    </row>
    <row r="521">
      <c r="A521" s="10"/>
      <c r="B521" s="10"/>
      <c r="C521" s="10"/>
      <c r="D521" s="10"/>
      <c r="E521" s="29"/>
      <c r="F521" s="13"/>
      <c r="G521" s="13"/>
      <c r="H521" s="13"/>
      <c r="I521" s="13"/>
      <c r="J521" s="13"/>
      <c r="K521" s="8"/>
      <c r="L521" s="9"/>
    </row>
    <row r="522">
      <c r="A522" s="10"/>
      <c r="B522" s="10"/>
      <c r="C522" s="10"/>
      <c r="D522" s="10"/>
      <c r="E522" s="29"/>
      <c r="F522" s="13"/>
      <c r="G522" s="13"/>
      <c r="H522" s="13"/>
      <c r="I522" s="13"/>
      <c r="J522" s="13"/>
      <c r="K522" s="8"/>
      <c r="L522" s="9"/>
    </row>
    <row r="523">
      <c r="A523" s="10"/>
      <c r="B523" s="10"/>
      <c r="C523" s="10"/>
      <c r="D523" s="10"/>
      <c r="E523" s="29"/>
      <c r="F523" s="13"/>
      <c r="G523" s="13"/>
      <c r="H523" s="13"/>
      <c r="I523" s="13"/>
      <c r="J523" s="13"/>
      <c r="K523" s="8"/>
      <c r="L523" s="9"/>
    </row>
    <row r="524">
      <c r="A524" s="10"/>
      <c r="B524" s="10"/>
      <c r="C524" s="10"/>
      <c r="D524" s="10"/>
      <c r="E524" s="29"/>
      <c r="F524" s="13"/>
      <c r="G524" s="13"/>
      <c r="H524" s="13"/>
      <c r="I524" s="13"/>
      <c r="J524" s="13"/>
      <c r="K524" s="8"/>
      <c r="L524" s="9"/>
    </row>
    <row r="525">
      <c r="A525" s="10"/>
      <c r="B525" s="10"/>
      <c r="C525" s="10"/>
      <c r="D525" s="10"/>
      <c r="E525" s="29"/>
      <c r="F525" s="13"/>
      <c r="G525" s="13"/>
      <c r="H525" s="13"/>
      <c r="I525" s="13"/>
      <c r="J525" s="13"/>
      <c r="K525" s="8"/>
      <c r="L525" s="9"/>
    </row>
    <row r="526">
      <c r="A526" s="10"/>
      <c r="B526" s="10"/>
      <c r="C526" s="10"/>
      <c r="D526" s="10"/>
      <c r="E526" s="29"/>
      <c r="F526" s="13"/>
      <c r="G526" s="13"/>
      <c r="H526" s="13"/>
      <c r="I526" s="13"/>
      <c r="J526" s="13"/>
      <c r="K526" s="8"/>
      <c r="L526" s="9"/>
    </row>
    <row r="527">
      <c r="A527" s="10"/>
      <c r="B527" s="10"/>
      <c r="C527" s="10"/>
      <c r="D527" s="10"/>
      <c r="E527" s="29"/>
      <c r="F527" s="13"/>
      <c r="G527" s="13"/>
      <c r="H527" s="13"/>
      <c r="I527" s="13"/>
      <c r="J527" s="13"/>
      <c r="K527" s="8"/>
      <c r="L527" s="9"/>
    </row>
    <row r="528">
      <c r="A528" s="10"/>
      <c r="B528" s="10"/>
      <c r="C528" s="10"/>
      <c r="D528" s="10"/>
      <c r="E528" s="29"/>
      <c r="F528" s="13"/>
      <c r="G528" s="13"/>
      <c r="H528" s="13"/>
      <c r="I528" s="13"/>
      <c r="J528" s="13"/>
      <c r="K528" s="8"/>
      <c r="L528" s="9"/>
    </row>
    <row r="529">
      <c r="A529" s="10"/>
      <c r="B529" s="10"/>
      <c r="C529" s="10"/>
      <c r="D529" s="10"/>
      <c r="E529" s="29"/>
      <c r="F529" s="13"/>
      <c r="G529" s="13"/>
      <c r="H529" s="13"/>
      <c r="I529" s="13"/>
      <c r="J529" s="13"/>
      <c r="K529" s="8"/>
      <c r="L529" s="9"/>
    </row>
    <row r="530">
      <c r="A530" s="10"/>
      <c r="B530" s="10"/>
      <c r="C530" s="10"/>
      <c r="D530" s="10"/>
      <c r="E530" s="29"/>
      <c r="F530" s="13"/>
      <c r="G530" s="13"/>
      <c r="H530" s="13"/>
      <c r="I530" s="13"/>
      <c r="J530" s="13"/>
      <c r="K530" s="8"/>
      <c r="L530" s="9"/>
    </row>
    <row r="531">
      <c r="A531" s="10"/>
      <c r="B531" s="10"/>
      <c r="C531" s="10"/>
      <c r="D531" s="10"/>
      <c r="E531" s="29"/>
      <c r="F531" s="13"/>
      <c r="G531" s="13"/>
      <c r="H531" s="13"/>
      <c r="I531" s="13"/>
      <c r="J531" s="13"/>
      <c r="K531" s="8"/>
      <c r="L531" s="9"/>
    </row>
    <row r="532">
      <c r="A532" s="10"/>
      <c r="B532" s="10"/>
      <c r="C532" s="10"/>
      <c r="D532" s="10"/>
      <c r="E532" s="29"/>
      <c r="F532" s="13"/>
      <c r="G532" s="13"/>
      <c r="H532" s="13"/>
      <c r="I532" s="13"/>
      <c r="J532" s="13"/>
      <c r="K532" s="8"/>
      <c r="L532" s="9"/>
    </row>
    <row r="533">
      <c r="A533" s="10"/>
      <c r="B533" s="10"/>
      <c r="C533" s="10"/>
      <c r="D533" s="10"/>
      <c r="E533" s="29"/>
      <c r="F533" s="13"/>
      <c r="G533" s="13"/>
      <c r="H533" s="13"/>
      <c r="I533" s="13"/>
      <c r="J533" s="13"/>
      <c r="K533" s="8"/>
      <c r="L533" s="9"/>
    </row>
    <row r="534">
      <c r="A534" s="10"/>
      <c r="B534" s="10"/>
      <c r="C534" s="10"/>
      <c r="D534" s="10"/>
      <c r="E534" s="29"/>
      <c r="F534" s="13"/>
      <c r="G534" s="13"/>
      <c r="H534" s="13"/>
      <c r="I534" s="13"/>
      <c r="J534" s="13"/>
      <c r="K534" s="8"/>
      <c r="L534" s="9"/>
    </row>
    <row r="535">
      <c r="A535" s="10"/>
      <c r="B535" s="10"/>
      <c r="C535" s="10"/>
      <c r="D535" s="10"/>
      <c r="E535" s="29"/>
      <c r="F535" s="13"/>
      <c r="G535" s="13"/>
      <c r="H535" s="13"/>
      <c r="I535" s="13"/>
      <c r="J535" s="13"/>
      <c r="K535" s="8"/>
      <c r="L535" s="9"/>
    </row>
    <row r="536">
      <c r="A536" s="10"/>
      <c r="B536" s="10"/>
      <c r="C536" s="10"/>
      <c r="D536" s="10"/>
      <c r="E536" s="29"/>
      <c r="F536" s="13"/>
      <c r="G536" s="13"/>
      <c r="H536" s="13"/>
      <c r="I536" s="13"/>
      <c r="J536" s="13"/>
      <c r="K536" s="8"/>
      <c r="L536" s="9"/>
    </row>
    <row r="537">
      <c r="A537" s="10"/>
      <c r="B537" s="10"/>
      <c r="C537" s="10"/>
      <c r="D537" s="10"/>
      <c r="E537" s="29"/>
      <c r="F537" s="13"/>
      <c r="G537" s="13"/>
      <c r="H537" s="13"/>
      <c r="I537" s="13"/>
      <c r="J537" s="13"/>
      <c r="K537" s="8"/>
      <c r="L537" s="9"/>
    </row>
    <row r="538">
      <c r="A538" s="10"/>
      <c r="B538" s="10"/>
      <c r="C538" s="10"/>
      <c r="D538" s="10"/>
      <c r="E538" s="29"/>
      <c r="F538" s="13"/>
      <c r="G538" s="13"/>
      <c r="H538" s="13"/>
      <c r="I538" s="13"/>
      <c r="J538" s="13"/>
      <c r="K538" s="8"/>
      <c r="L538" s="9"/>
    </row>
    <row r="539">
      <c r="A539" s="10"/>
      <c r="B539" s="10"/>
      <c r="C539" s="10"/>
      <c r="D539" s="10"/>
      <c r="E539" s="29"/>
      <c r="F539" s="13"/>
      <c r="G539" s="13"/>
      <c r="H539" s="13"/>
      <c r="I539" s="13"/>
      <c r="J539" s="13"/>
      <c r="K539" s="8"/>
      <c r="L539" s="9"/>
    </row>
    <row r="540">
      <c r="A540" s="10"/>
      <c r="B540" s="10"/>
      <c r="C540" s="10"/>
      <c r="D540" s="10"/>
      <c r="E540" s="29"/>
      <c r="F540" s="13"/>
      <c r="G540" s="13"/>
      <c r="H540" s="13"/>
      <c r="I540" s="13"/>
      <c r="J540" s="13"/>
      <c r="K540" s="8"/>
      <c r="L540" s="9"/>
    </row>
    <row r="541">
      <c r="A541" s="10"/>
      <c r="B541" s="10"/>
      <c r="C541" s="10"/>
      <c r="D541" s="10"/>
      <c r="E541" s="29"/>
      <c r="F541" s="13"/>
      <c r="G541" s="13"/>
      <c r="H541" s="13"/>
      <c r="I541" s="13"/>
      <c r="J541" s="13"/>
      <c r="K541" s="8"/>
      <c r="L541" s="9"/>
    </row>
    <row r="542">
      <c r="A542" s="10"/>
      <c r="B542" s="10"/>
      <c r="C542" s="10"/>
      <c r="D542" s="10"/>
      <c r="E542" s="29"/>
      <c r="F542" s="13"/>
      <c r="G542" s="13"/>
      <c r="H542" s="13"/>
      <c r="I542" s="13"/>
      <c r="J542" s="13"/>
      <c r="K542" s="8"/>
      <c r="L542" s="9"/>
    </row>
    <row r="543">
      <c r="A543" s="10"/>
      <c r="B543" s="10"/>
      <c r="C543" s="10"/>
      <c r="D543" s="10"/>
      <c r="E543" s="29"/>
      <c r="F543" s="13"/>
      <c r="G543" s="13"/>
      <c r="H543" s="13"/>
      <c r="I543" s="13"/>
      <c r="J543" s="13"/>
      <c r="K543" s="8"/>
      <c r="L543" s="9"/>
    </row>
    <row r="544">
      <c r="A544" s="10"/>
      <c r="B544" s="10"/>
      <c r="C544" s="10"/>
      <c r="D544" s="10"/>
      <c r="E544" s="29"/>
      <c r="F544" s="13"/>
      <c r="G544" s="13"/>
      <c r="H544" s="13"/>
      <c r="I544" s="13"/>
      <c r="J544" s="13"/>
      <c r="K544" s="8"/>
      <c r="L544" s="9"/>
    </row>
    <row r="545">
      <c r="A545" s="10"/>
      <c r="B545" s="10"/>
      <c r="C545" s="10"/>
      <c r="D545" s="10"/>
      <c r="E545" s="29"/>
      <c r="F545" s="13"/>
      <c r="G545" s="13"/>
      <c r="H545" s="13"/>
      <c r="I545" s="13"/>
      <c r="J545" s="13"/>
      <c r="K545" s="8"/>
      <c r="L545" s="9"/>
    </row>
    <row r="546">
      <c r="A546" s="10"/>
      <c r="B546" s="10"/>
      <c r="C546" s="10"/>
      <c r="D546" s="10"/>
      <c r="E546" s="29"/>
      <c r="F546" s="13"/>
      <c r="G546" s="13"/>
      <c r="H546" s="13"/>
      <c r="I546" s="13"/>
      <c r="J546" s="13"/>
      <c r="K546" s="8"/>
      <c r="L546" s="9"/>
    </row>
    <row r="547">
      <c r="A547" s="10"/>
      <c r="B547" s="10"/>
      <c r="C547" s="10"/>
      <c r="D547" s="10"/>
      <c r="E547" s="29"/>
      <c r="F547" s="13"/>
      <c r="G547" s="13"/>
      <c r="H547" s="13"/>
      <c r="I547" s="13"/>
      <c r="J547" s="13"/>
      <c r="K547" s="8"/>
      <c r="L547" s="9"/>
    </row>
    <row r="548">
      <c r="A548" s="10"/>
      <c r="B548" s="10"/>
      <c r="C548" s="10"/>
      <c r="D548" s="10"/>
      <c r="E548" s="29"/>
      <c r="F548" s="13"/>
      <c r="G548" s="13"/>
      <c r="H548" s="13"/>
      <c r="I548" s="13"/>
      <c r="J548" s="13"/>
      <c r="K548" s="8"/>
      <c r="L548" s="9"/>
    </row>
    <row r="549">
      <c r="A549" s="10"/>
      <c r="B549" s="10"/>
      <c r="C549" s="10"/>
      <c r="D549" s="10"/>
      <c r="E549" s="29"/>
      <c r="F549" s="13"/>
      <c r="G549" s="13"/>
      <c r="H549" s="13"/>
      <c r="I549" s="13"/>
      <c r="J549" s="13"/>
      <c r="K549" s="8"/>
      <c r="L549" s="9"/>
    </row>
    <row r="550">
      <c r="A550" s="10"/>
      <c r="B550" s="10"/>
      <c r="C550" s="10"/>
      <c r="D550" s="10"/>
      <c r="E550" s="29"/>
      <c r="F550" s="13"/>
      <c r="G550" s="13"/>
      <c r="H550" s="13"/>
      <c r="I550" s="13"/>
      <c r="J550" s="13"/>
      <c r="K550" s="8"/>
      <c r="L550" s="9"/>
    </row>
    <row r="551">
      <c r="A551" s="10"/>
      <c r="B551" s="10"/>
      <c r="C551" s="10"/>
      <c r="D551" s="10"/>
      <c r="E551" s="29"/>
      <c r="F551" s="13"/>
      <c r="G551" s="13"/>
      <c r="H551" s="13"/>
      <c r="I551" s="13"/>
      <c r="J551" s="13"/>
      <c r="K551" s="8"/>
      <c r="L551" s="9"/>
    </row>
    <row r="552">
      <c r="A552" s="10"/>
      <c r="B552" s="10"/>
      <c r="C552" s="10"/>
      <c r="D552" s="10"/>
      <c r="E552" s="29"/>
      <c r="F552" s="13"/>
      <c r="G552" s="13"/>
      <c r="H552" s="13"/>
      <c r="I552" s="13"/>
      <c r="J552" s="13"/>
      <c r="K552" s="8"/>
      <c r="L552" s="9"/>
    </row>
    <row r="553">
      <c r="A553" s="10"/>
      <c r="B553" s="10"/>
      <c r="C553" s="10"/>
      <c r="D553" s="10"/>
      <c r="E553" s="29"/>
      <c r="F553" s="13"/>
      <c r="G553" s="13"/>
      <c r="H553" s="13"/>
      <c r="I553" s="13"/>
      <c r="J553" s="13"/>
      <c r="K553" s="8"/>
      <c r="L553" s="9"/>
    </row>
    <row r="554">
      <c r="A554" s="10"/>
      <c r="B554" s="10"/>
      <c r="C554" s="10"/>
      <c r="D554" s="10"/>
      <c r="E554" s="29"/>
      <c r="F554" s="13"/>
      <c r="G554" s="13"/>
      <c r="H554" s="13"/>
      <c r="I554" s="13"/>
      <c r="J554" s="13"/>
      <c r="K554" s="8"/>
      <c r="L554" s="9"/>
    </row>
    <row r="555">
      <c r="A555" s="10"/>
      <c r="B555" s="10"/>
      <c r="C555" s="10"/>
      <c r="D555" s="10"/>
      <c r="E555" s="29"/>
      <c r="F555" s="13"/>
      <c r="G555" s="13"/>
      <c r="H555" s="13"/>
      <c r="I555" s="13"/>
      <c r="J555" s="13"/>
      <c r="K555" s="8"/>
      <c r="L555" s="9"/>
    </row>
    <row r="556">
      <c r="A556" s="10"/>
      <c r="B556" s="10"/>
      <c r="C556" s="10"/>
      <c r="D556" s="10"/>
      <c r="E556" s="29"/>
      <c r="F556" s="13"/>
      <c r="G556" s="13"/>
      <c r="H556" s="13"/>
      <c r="I556" s="13"/>
      <c r="J556" s="13"/>
      <c r="K556" s="8"/>
      <c r="L556" s="9"/>
    </row>
    <row r="557">
      <c r="A557" s="10"/>
      <c r="B557" s="10"/>
      <c r="C557" s="10"/>
      <c r="D557" s="10"/>
      <c r="E557" s="29"/>
      <c r="F557" s="13"/>
      <c r="G557" s="13"/>
      <c r="H557" s="13"/>
      <c r="I557" s="13"/>
      <c r="J557" s="13"/>
      <c r="K557" s="8"/>
      <c r="L557" s="9"/>
    </row>
    <row r="558">
      <c r="A558" s="10"/>
      <c r="B558" s="10"/>
      <c r="C558" s="10"/>
      <c r="D558" s="10"/>
      <c r="E558" s="29"/>
      <c r="F558" s="13"/>
      <c r="G558" s="13"/>
      <c r="H558" s="13"/>
      <c r="I558" s="13"/>
      <c r="J558" s="13"/>
      <c r="K558" s="8"/>
      <c r="L558" s="9"/>
    </row>
    <row r="559">
      <c r="A559" s="10"/>
      <c r="B559" s="10"/>
      <c r="C559" s="10"/>
      <c r="D559" s="10"/>
      <c r="E559" s="29"/>
      <c r="F559" s="13"/>
      <c r="G559" s="13"/>
      <c r="H559" s="13"/>
      <c r="I559" s="13"/>
      <c r="J559" s="13"/>
      <c r="K559" s="8"/>
      <c r="L559" s="9"/>
    </row>
    <row r="560">
      <c r="A560" s="10"/>
      <c r="B560" s="10"/>
      <c r="C560" s="10"/>
      <c r="D560" s="10"/>
      <c r="E560" s="29"/>
      <c r="F560" s="13"/>
      <c r="G560" s="13"/>
      <c r="H560" s="13"/>
      <c r="I560" s="13"/>
      <c r="J560" s="13"/>
      <c r="K560" s="8"/>
      <c r="L560" s="9"/>
    </row>
    <row r="561">
      <c r="A561" s="10"/>
      <c r="B561" s="10"/>
      <c r="C561" s="10"/>
      <c r="D561" s="10"/>
      <c r="E561" s="29"/>
      <c r="F561" s="13"/>
      <c r="G561" s="13"/>
      <c r="H561" s="13"/>
      <c r="I561" s="13"/>
      <c r="J561" s="13"/>
      <c r="K561" s="8"/>
      <c r="L561" s="9"/>
    </row>
    <row r="562">
      <c r="A562" s="10"/>
      <c r="B562" s="10"/>
      <c r="C562" s="10"/>
      <c r="D562" s="10"/>
      <c r="E562" s="29"/>
      <c r="F562" s="13"/>
      <c r="G562" s="13"/>
      <c r="H562" s="13"/>
      <c r="I562" s="13"/>
      <c r="J562" s="13"/>
      <c r="K562" s="8"/>
      <c r="L562" s="9"/>
    </row>
    <row r="563">
      <c r="A563" s="10"/>
      <c r="B563" s="10"/>
      <c r="C563" s="10"/>
      <c r="D563" s="10"/>
      <c r="E563" s="29"/>
      <c r="F563" s="13"/>
      <c r="G563" s="13"/>
      <c r="H563" s="13"/>
      <c r="I563" s="13"/>
      <c r="J563" s="13"/>
      <c r="K563" s="8"/>
      <c r="L563" s="9"/>
    </row>
    <row r="564">
      <c r="A564" s="10"/>
      <c r="B564" s="10"/>
      <c r="C564" s="10"/>
      <c r="D564" s="10"/>
      <c r="E564" s="29"/>
      <c r="F564" s="13"/>
      <c r="G564" s="13"/>
      <c r="H564" s="13"/>
      <c r="I564" s="13"/>
      <c r="J564" s="13"/>
      <c r="K564" s="8"/>
      <c r="L564" s="9"/>
    </row>
    <row r="565">
      <c r="A565" s="10"/>
      <c r="B565" s="10"/>
      <c r="C565" s="10"/>
      <c r="D565" s="10"/>
      <c r="E565" s="29"/>
      <c r="F565" s="13"/>
      <c r="G565" s="13"/>
      <c r="H565" s="13"/>
      <c r="I565" s="13"/>
      <c r="J565" s="13"/>
      <c r="K565" s="8"/>
      <c r="L565" s="9"/>
    </row>
    <row r="566">
      <c r="A566" s="10"/>
      <c r="B566" s="10"/>
      <c r="C566" s="10"/>
      <c r="D566" s="10"/>
      <c r="E566" s="29"/>
      <c r="F566" s="13"/>
      <c r="G566" s="13"/>
      <c r="H566" s="13"/>
      <c r="I566" s="13"/>
      <c r="J566" s="13"/>
      <c r="K566" s="8"/>
      <c r="L566" s="9"/>
    </row>
    <row r="567">
      <c r="A567" s="10"/>
      <c r="B567" s="10"/>
      <c r="C567" s="10"/>
      <c r="D567" s="10"/>
      <c r="E567" s="29"/>
      <c r="F567" s="13"/>
      <c r="G567" s="13"/>
      <c r="H567" s="13"/>
      <c r="I567" s="13"/>
      <c r="J567" s="13"/>
      <c r="K567" s="8"/>
      <c r="L567" s="9"/>
    </row>
    <row r="568">
      <c r="A568" s="10"/>
      <c r="B568" s="10"/>
      <c r="C568" s="10"/>
      <c r="D568" s="10"/>
      <c r="E568" s="29"/>
      <c r="F568" s="13"/>
      <c r="G568" s="13"/>
      <c r="H568" s="13"/>
      <c r="I568" s="13"/>
      <c r="J568" s="13"/>
      <c r="K568" s="8"/>
      <c r="L568" s="9"/>
    </row>
    <row r="569">
      <c r="A569" s="10"/>
      <c r="B569" s="10"/>
      <c r="C569" s="10"/>
      <c r="D569" s="10"/>
      <c r="E569" s="29"/>
      <c r="F569" s="13"/>
      <c r="G569" s="13"/>
      <c r="H569" s="13"/>
      <c r="I569" s="13"/>
      <c r="J569" s="13"/>
      <c r="K569" s="8"/>
      <c r="L569" s="9"/>
    </row>
    <row r="570">
      <c r="A570" s="10"/>
      <c r="B570" s="10"/>
      <c r="C570" s="10"/>
      <c r="D570" s="10"/>
      <c r="E570" s="29"/>
      <c r="F570" s="13"/>
      <c r="G570" s="13"/>
      <c r="H570" s="13"/>
      <c r="I570" s="13"/>
      <c r="J570" s="13"/>
      <c r="K570" s="8"/>
      <c r="L570" s="9"/>
    </row>
    <row r="571">
      <c r="A571" s="10"/>
      <c r="B571" s="10"/>
      <c r="C571" s="10"/>
      <c r="D571" s="10"/>
      <c r="E571" s="29"/>
      <c r="F571" s="13"/>
      <c r="G571" s="13"/>
      <c r="H571" s="13"/>
      <c r="I571" s="13"/>
      <c r="J571" s="13"/>
      <c r="K571" s="8"/>
      <c r="L571" s="9"/>
    </row>
    <row r="572">
      <c r="A572" s="10"/>
      <c r="B572" s="10"/>
      <c r="C572" s="10"/>
      <c r="D572" s="10"/>
      <c r="E572" s="29"/>
      <c r="F572" s="13"/>
      <c r="G572" s="13"/>
      <c r="H572" s="13"/>
      <c r="I572" s="13"/>
      <c r="J572" s="13"/>
      <c r="K572" s="8"/>
      <c r="L572" s="9"/>
    </row>
    <row r="573">
      <c r="A573" s="10"/>
      <c r="B573" s="10"/>
      <c r="C573" s="10"/>
      <c r="D573" s="10"/>
      <c r="E573" s="29"/>
      <c r="F573" s="13"/>
      <c r="G573" s="13"/>
      <c r="H573" s="13"/>
      <c r="I573" s="13"/>
      <c r="J573" s="13"/>
      <c r="K573" s="8"/>
      <c r="L573" s="9"/>
    </row>
    <row r="574">
      <c r="A574" s="10"/>
      <c r="B574" s="10"/>
      <c r="C574" s="10"/>
      <c r="D574" s="10"/>
      <c r="E574" s="29"/>
      <c r="F574" s="13"/>
      <c r="G574" s="13"/>
      <c r="H574" s="13"/>
      <c r="I574" s="13"/>
      <c r="J574" s="13"/>
      <c r="K574" s="8"/>
      <c r="L574" s="9"/>
    </row>
    <row r="575">
      <c r="A575" s="10"/>
      <c r="B575" s="10"/>
      <c r="C575" s="10"/>
      <c r="D575" s="10"/>
      <c r="E575" s="29"/>
      <c r="F575" s="13"/>
      <c r="G575" s="13"/>
      <c r="H575" s="13"/>
      <c r="I575" s="13"/>
      <c r="J575" s="13"/>
      <c r="K575" s="8"/>
      <c r="L575" s="9"/>
    </row>
    <row r="576">
      <c r="A576" s="10"/>
      <c r="B576" s="10"/>
      <c r="C576" s="10"/>
      <c r="D576" s="10"/>
      <c r="E576" s="29"/>
      <c r="F576" s="13"/>
      <c r="G576" s="13"/>
      <c r="H576" s="13"/>
      <c r="I576" s="13"/>
      <c r="J576" s="13"/>
      <c r="K576" s="8"/>
      <c r="L576" s="9"/>
    </row>
    <row r="577">
      <c r="A577" s="10"/>
      <c r="B577" s="10"/>
      <c r="C577" s="10"/>
      <c r="D577" s="10"/>
      <c r="E577" s="29"/>
      <c r="F577" s="13"/>
      <c r="G577" s="13"/>
      <c r="H577" s="13"/>
      <c r="I577" s="13"/>
      <c r="J577" s="13"/>
      <c r="K577" s="8"/>
      <c r="L577" s="9"/>
    </row>
    <row r="578">
      <c r="A578" s="10"/>
      <c r="B578" s="10"/>
      <c r="C578" s="10"/>
      <c r="D578" s="10"/>
      <c r="E578" s="29"/>
      <c r="F578" s="13"/>
      <c r="G578" s="13"/>
      <c r="H578" s="13"/>
      <c r="I578" s="13"/>
      <c r="J578" s="13"/>
      <c r="K578" s="8"/>
      <c r="L578" s="9"/>
    </row>
    <row r="579">
      <c r="A579" s="10"/>
      <c r="B579" s="10"/>
      <c r="C579" s="10"/>
      <c r="D579" s="10"/>
      <c r="E579" s="29"/>
      <c r="F579" s="13"/>
      <c r="G579" s="13"/>
      <c r="H579" s="13"/>
      <c r="I579" s="13"/>
      <c r="J579" s="13"/>
      <c r="K579" s="8"/>
      <c r="L579" s="9"/>
    </row>
    <row r="580">
      <c r="A580" s="10"/>
      <c r="B580" s="10"/>
      <c r="C580" s="10"/>
      <c r="D580" s="10"/>
      <c r="E580" s="29"/>
      <c r="F580" s="13"/>
      <c r="G580" s="13"/>
      <c r="H580" s="13"/>
      <c r="I580" s="13"/>
      <c r="J580" s="13"/>
      <c r="K580" s="8"/>
      <c r="L580" s="9"/>
    </row>
    <row r="581">
      <c r="A581" s="10"/>
      <c r="B581" s="10"/>
      <c r="C581" s="10"/>
      <c r="D581" s="10"/>
      <c r="E581" s="29"/>
      <c r="F581" s="13"/>
      <c r="G581" s="13"/>
      <c r="H581" s="13"/>
      <c r="I581" s="13"/>
      <c r="J581" s="13"/>
      <c r="K581" s="8"/>
      <c r="L581" s="9"/>
    </row>
    <row r="582">
      <c r="A582" s="10"/>
      <c r="B582" s="10"/>
      <c r="C582" s="10"/>
      <c r="D582" s="10"/>
      <c r="E582" s="29"/>
      <c r="F582" s="13"/>
      <c r="G582" s="13"/>
      <c r="H582" s="13"/>
      <c r="I582" s="13"/>
      <c r="J582" s="13"/>
      <c r="K582" s="8"/>
      <c r="L582" s="9"/>
    </row>
    <row r="583">
      <c r="A583" s="10"/>
      <c r="B583" s="10"/>
      <c r="C583" s="10"/>
      <c r="D583" s="10"/>
      <c r="E583" s="29"/>
      <c r="F583" s="13"/>
      <c r="G583" s="13"/>
      <c r="H583" s="13"/>
      <c r="I583" s="13"/>
      <c r="J583" s="13"/>
      <c r="K583" s="8"/>
      <c r="L583" s="9"/>
    </row>
    <row r="584">
      <c r="A584" s="10"/>
      <c r="B584" s="10"/>
      <c r="C584" s="10"/>
      <c r="D584" s="10"/>
      <c r="E584" s="29"/>
      <c r="F584" s="13"/>
      <c r="G584" s="13"/>
      <c r="H584" s="13"/>
      <c r="I584" s="13"/>
      <c r="J584" s="13"/>
      <c r="K584" s="8"/>
      <c r="L584" s="9"/>
    </row>
    <row r="585">
      <c r="A585" s="10"/>
      <c r="B585" s="10"/>
      <c r="C585" s="10"/>
      <c r="D585" s="10"/>
      <c r="E585" s="29"/>
      <c r="F585" s="13"/>
      <c r="G585" s="13"/>
      <c r="H585" s="13"/>
      <c r="I585" s="13"/>
      <c r="J585" s="13"/>
      <c r="K585" s="8"/>
      <c r="L585" s="9"/>
    </row>
    <row r="586">
      <c r="A586" s="10"/>
      <c r="B586" s="10"/>
      <c r="C586" s="10"/>
      <c r="D586" s="10"/>
      <c r="E586" s="29"/>
      <c r="F586" s="13"/>
      <c r="G586" s="13"/>
      <c r="H586" s="13"/>
      <c r="I586" s="13"/>
      <c r="J586" s="13"/>
      <c r="K586" s="8"/>
      <c r="L586" s="9"/>
    </row>
    <row r="587">
      <c r="A587" s="10"/>
      <c r="B587" s="10"/>
      <c r="C587" s="10"/>
      <c r="D587" s="10"/>
      <c r="E587" s="29"/>
      <c r="F587" s="13"/>
      <c r="G587" s="13"/>
      <c r="H587" s="13"/>
      <c r="I587" s="13"/>
      <c r="J587" s="13"/>
      <c r="K587" s="8"/>
      <c r="L587" s="9"/>
    </row>
    <row r="588">
      <c r="A588" s="10"/>
      <c r="B588" s="10"/>
      <c r="C588" s="10"/>
      <c r="D588" s="10"/>
      <c r="E588" s="29"/>
      <c r="F588" s="13"/>
      <c r="G588" s="13"/>
      <c r="H588" s="13"/>
      <c r="I588" s="13"/>
      <c r="J588" s="13"/>
      <c r="K588" s="8"/>
      <c r="L588" s="9"/>
    </row>
    <row r="589">
      <c r="A589" s="10"/>
      <c r="B589" s="10"/>
      <c r="C589" s="10"/>
      <c r="D589" s="10"/>
      <c r="E589" s="29"/>
      <c r="F589" s="13"/>
      <c r="G589" s="13"/>
      <c r="H589" s="13"/>
      <c r="I589" s="13"/>
      <c r="J589" s="13"/>
      <c r="K589" s="8"/>
      <c r="L589" s="9"/>
    </row>
    <row r="590">
      <c r="A590" s="10"/>
      <c r="B590" s="10"/>
      <c r="C590" s="10"/>
      <c r="D590" s="10"/>
      <c r="E590" s="29"/>
      <c r="F590" s="13"/>
      <c r="G590" s="13"/>
      <c r="H590" s="13"/>
      <c r="I590" s="13"/>
      <c r="J590" s="13"/>
      <c r="K590" s="8"/>
      <c r="L590" s="9"/>
    </row>
    <row r="591">
      <c r="A591" s="10"/>
      <c r="B591" s="10"/>
      <c r="C591" s="10"/>
      <c r="D591" s="10"/>
      <c r="E591" s="29"/>
      <c r="F591" s="13"/>
      <c r="G591" s="13"/>
      <c r="H591" s="13"/>
      <c r="I591" s="13"/>
      <c r="J591" s="13"/>
      <c r="K591" s="8"/>
      <c r="L591" s="9"/>
    </row>
    <row r="592">
      <c r="A592" s="10"/>
      <c r="B592" s="10"/>
      <c r="C592" s="10"/>
      <c r="D592" s="10"/>
      <c r="E592" s="29"/>
      <c r="F592" s="13"/>
      <c r="G592" s="13"/>
      <c r="H592" s="13"/>
      <c r="I592" s="13"/>
      <c r="J592" s="13"/>
      <c r="K592" s="8"/>
      <c r="L592" s="9"/>
    </row>
    <row r="593">
      <c r="A593" s="10"/>
      <c r="B593" s="10"/>
      <c r="C593" s="10"/>
      <c r="D593" s="10"/>
      <c r="E593" s="29"/>
      <c r="F593" s="13"/>
      <c r="G593" s="13"/>
      <c r="H593" s="13"/>
      <c r="I593" s="13"/>
      <c r="J593" s="13"/>
      <c r="K593" s="8"/>
      <c r="L593" s="9"/>
    </row>
    <row r="594">
      <c r="A594" s="10"/>
      <c r="B594" s="10"/>
      <c r="C594" s="10"/>
      <c r="D594" s="10"/>
      <c r="E594" s="29"/>
      <c r="F594" s="13"/>
      <c r="G594" s="13"/>
      <c r="H594" s="13"/>
      <c r="I594" s="13"/>
      <c r="J594" s="13"/>
      <c r="K594" s="8"/>
      <c r="L594" s="9"/>
    </row>
    <row r="595">
      <c r="A595" s="10"/>
      <c r="B595" s="10"/>
      <c r="C595" s="10"/>
      <c r="D595" s="10"/>
      <c r="E595" s="29"/>
      <c r="F595" s="13"/>
      <c r="G595" s="13"/>
      <c r="H595" s="13"/>
      <c r="I595" s="13"/>
      <c r="J595" s="13"/>
      <c r="K595" s="8"/>
      <c r="L595" s="9"/>
    </row>
    <row r="596">
      <c r="A596" s="10"/>
      <c r="B596" s="10"/>
      <c r="C596" s="10"/>
      <c r="D596" s="10"/>
      <c r="E596" s="29"/>
      <c r="F596" s="13"/>
      <c r="G596" s="13"/>
      <c r="H596" s="13"/>
      <c r="I596" s="13"/>
      <c r="J596" s="13"/>
      <c r="K596" s="8"/>
      <c r="L596" s="9"/>
    </row>
    <row r="597">
      <c r="A597" s="10"/>
      <c r="B597" s="10"/>
      <c r="C597" s="10"/>
      <c r="D597" s="10"/>
      <c r="E597" s="29"/>
      <c r="F597" s="13"/>
      <c r="G597" s="13"/>
      <c r="H597" s="13"/>
      <c r="I597" s="13"/>
      <c r="J597" s="13"/>
      <c r="K597" s="8"/>
      <c r="L597" s="9"/>
    </row>
    <row r="598">
      <c r="A598" s="10"/>
      <c r="B598" s="10"/>
      <c r="C598" s="10"/>
      <c r="D598" s="10"/>
      <c r="E598" s="29"/>
      <c r="F598" s="13"/>
      <c r="G598" s="13"/>
      <c r="H598" s="13"/>
      <c r="I598" s="13"/>
      <c r="J598" s="13"/>
      <c r="K598" s="8"/>
      <c r="L598" s="9"/>
    </row>
    <row r="599">
      <c r="A599" s="10"/>
      <c r="B599" s="10"/>
      <c r="C599" s="10"/>
      <c r="D599" s="10"/>
      <c r="E599" s="29"/>
      <c r="F599" s="13"/>
      <c r="G599" s="13"/>
      <c r="H599" s="13"/>
      <c r="I599" s="13"/>
      <c r="J599" s="13"/>
      <c r="K599" s="8"/>
      <c r="L599" s="9"/>
    </row>
    <row r="600">
      <c r="A600" s="10"/>
      <c r="B600" s="10"/>
      <c r="C600" s="10"/>
      <c r="D600" s="10"/>
      <c r="E600" s="29"/>
      <c r="F600" s="13"/>
      <c r="G600" s="13"/>
      <c r="H600" s="13"/>
      <c r="I600" s="13"/>
      <c r="J600" s="13"/>
      <c r="K600" s="8"/>
      <c r="L600" s="9"/>
    </row>
    <row r="601">
      <c r="A601" s="10"/>
      <c r="B601" s="10"/>
      <c r="C601" s="10"/>
      <c r="D601" s="10"/>
      <c r="E601" s="29"/>
      <c r="F601" s="13"/>
      <c r="G601" s="13"/>
      <c r="H601" s="13"/>
      <c r="I601" s="13"/>
      <c r="J601" s="13"/>
      <c r="K601" s="8"/>
      <c r="L601" s="9"/>
    </row>
    <row r="602">
      <c r="A602" s="10"/>
      <c r="B602" s="10"/>
      <c r="C602" s="10"/>
      <c r="D602" s="10"/>
      <c r="E602" s="29"/>
      <c r="F602" s="13"/>
      <c r="G602" s="13"/>
      <c r="H602" s="13"/>
      <c r="I602" s="13"/>
      <c r="J602" s="13"/>
      <c r="K602" s="8"/>
      <c r="L602" s="9"/>
    </row>
    <row r="603">
      <c r="A603" s="10"/>
      <c r="B603" s="10"/>
      <c r="C603" s="10"/>
      <c r="D603" s="10"/>
      <c r="E603" s="29"/>
      <c r="F603" s="13"/>
      <c r="G603" s="13"/>
      <c r="H603" s="13"/>
      <c r="I603" s="13"/>
      <c r="J603" s="13"/>
      <c r="K603" s="8"/>
      <c r="L603" s="9"/>
    </row>
    <row r="604">
      <c r="A604" s="10"/>
      <c r="B604" s="10"/>
      <c r="C604" s="10"/>
      <c r="D604" s="10"/>
      <c r="E604" s="29"/>
      <c r="F604" s="13"/>
      <c r="G604" s="13"/>
      <c r="H604" s="13"/>
      <c r="I604" s="13"/>
      <c r="J604" s="13"/>
      <c r="K604" s="8"/>
      <c r="L604" s="9"/>
    </row>
    <row r="605">
      <c r="A605" s="10"/>
      <c r="B605" s="10"/>
      <c r="C605" s="10"/>
      <c r="D605" s="10"/>
      <c r="E605" s="29"/>
      <c r="F605" s="13"/>
      <c r="G605" s="13"/>
      <c r="H605" s="13"/>
      <c r="I605" s="13"/>
      <c r="J605" s="13"/>
      <c r="K605" s="8"/>
      <c r="L605" s="9"/>
    </row>
    <row r="606">
      <c r="A606" s="10"/>
      <c r="B606" s="10"/>
      <c r="C606" s="10"/>
      <c r="D606" s="10"/>
      <c r="E606" s="29"/>
      <c r="F606" s="13"/>
      <c r="G606" s="13"/>
      <c r="H606" s="13"/>
      <c r="I606" s="13"/>
      <c r="J606" s="13"/>
      <c r="K606" s="8"/>
      <c r="L606" s="9"/>
    </row>
    <row r="607">
      <c r="A607" s="10"/>
      <c r="B607" s="10"/>
      <c r="C607" s="10"/>
      <c r="D607" s="10"/>
      <c r="E607" s="29"/>
      <c r="F607" s="13"/>
      <c r="G607" s="13"/>
      <c r="H607" s="13"/>
      <c r="I607" s="13"/>
      <c r="J607" s="13"/>
      <c r="K607" s="8"/>
      <c r="L607" s="9"/>
    </row>
    <row r="608">
      <c r="A608" s="10"/>
      <c r="B608" s="10"/>
      <c r="C608" s="10"/>
      <c r="D608" s="10"/>
      <c r="E608" s="29"/>
      <c r="F608" s="13"/>
      <c r="G608" s="13"/>
      <c r="H608" s="13"/>
      <c r="I608" s="13"/>
      <c r="J608" s="13"/>
      <c r="K608" s="8"/>
      <c r="L608" s="9"/>
    </row>
    <row r="609">
      <c r="A609" s="10"/>
      <c r="B609" s="10"/>
      <c r="C609" s="10"/>
      <c r="D609" s="10"/>
      <c r="E609" s="29"/>
      <c r="F609" s="13"/>
      <c r="G609" s="13"/>
      <c r="H609" s="13"/>
      <c r="I609" s="13"/>
      <c r="J609" s="13"/>
      <c r="K609" s="8"/>
      <c r="L609" s="9"/>
    </row>
    <row r="610">
      <c r="A610" s="10"/>
      <c r="B610" s="10"/>
      <c r="C610" s="10"/>
      <c r="D610" s="10"/>
      <c r="E610" s="29"/>
      <c r="F610" s="13"/>
      <c r="G610" s="13"/>
      <c r="H610" s="13"/>
      <c r="I610" s="13"/>
      <c r="J610" s="13"/>
      <c r="K610" s="8"/>
      <c r="L610" s="9"/>
    </row>
    <row r="611">
      <c r="A611" s="10"/>
      <c r="B611" s="10"/>
      <c r="C611" s="10"/>
      <c r="D611" s="10"/>
      <c r="E611" s="29"/>
      <c r="F611" s="13"/>
      <c r="G611" s="13"/>
      <c r="H611" s="13"/>
      <c r="I611" s="13"/>
      <c r="J611" s="13"/>
      <c r="K611" s="8"/>
      <c r="L611" s="9"/>
    </row>
    <row r="612">
      <c r="A612" s="10"/>
      <c r="B612" s="10"/>
      <c r="C612" s="10"/>
      <c r="D612" s="10"/>
      <c r="E612" s="29"/>
      <c r="F612" s="13"/>
      <c r="G612" s="13"/>
      <c r="H612" s="13"/>
      <c r="I612" s="13"/>
      <c r="J612" s="13"/>
      <c r="K612" s="8"/>
      <c r="L612" s="9"/>
    </row>
    <row r="613">
      <c r="A613" s="10"/>
      <c r="B613" s="10"/>
      <c r="C613" s="10"/>
      <c r="D613" s="10"/>
      <c r="E613" s="29"/>
      <c r="F613" s="13"/>
      <c r="G613" s="13"/>
      <c r="H613" s="13"/>
      <c r="I613" s="13"/>
      <c r="J613" s="13"/>
      <c r="K613" s="8"/>
      <c r="L613" s="9"/>
    </row>
    <row r="614">
      <c r="A614" s="10"/>
      <c r="B614" s="10"/>
      <c r="C614" s="10"/>
      <c r="D614" s="10"/>
      <c r="E614" s="29"/>
      <c r="F614" s="13"/>
      <c r="G614" s="13"/>
      <c r="H614" s="13"/>
      <c r="I614" s="13"/>
      <c r="J614" s="13"/>
      <c r="K614" s="8"/>
      <c r="L614" s="9"/>
    </row>
    <row r="615">
      <c r="A615" s="10"/>
      <c r="B615" s="10"/>
      <c r="C615" s="10"/>
      <c r="D615" s="10"/>
      <c r="E615" s="29"/>
      <c r="F615" s="13"/>
      <c r="G615" s="13"/>
      <c r="H615" s="13"/>
      <c r="I615" s="13"/>
      <c r="J615" s="13"/>
      <c r="K615" s="8"/>
      <c r="L615" s="9"/>
    </row>
    <row r="616">
      <c r="A616" s="10"/>
      <c r="B616" s="10"/>
      <c r="C616" s="10"/>
      <c r="D616" s="10"/>
      <c r="E616" s="29"/>
      <c r="F616" s="13"/>
      <c r="G616" s="13"/>
      <c r="H616" s="13"/>
      <c r="I616" s="13"/>
      <c r="J616" s="13"/>
      <c r="K616" s="8"/>
      <c r="L616" s="9"/>
    </row>
    <row r="617">
      <c r="A617" s="10"/>
      <c r="B617" s="10"/>
      <c r="C617" s="10"/>
      <c r="D617" s="10"/>
      <c r="E617" s="29"/>
      <c r="F617" s="13"/>
      <c r="G617" s="13"/>
      <c r="H617" s="13"/>
      <c r="I617" s="13"/>
      <c r="J617" s="13"/>
      <c r="K617" s="8"/>
      <c r="L617" s="9"/>
    </row>
    <row r="618">
      <c r="A618" s="10"/>
      <c r="B618" s="10"/>
      <c r="C618" s="10"/>
      <c r="D618" s="10"/>
      <c r="E618" s="29"/>
      <c r="F618" s="13"/>
      <c r="G618" s="13"/>
      <c r="H618" s="13"/>
      <c r="I618" s="13"/>
      <c r="J618" s="13"/>
      <c r="K618" s="8"/>
      <c r="L618" s="9"/>
    </row>
    <row r="619">
      <c r="A619" s="10"/>
      <c r="B619" s="10"/>
      <c r="C619" s="10"/>
      <c r="D619" s="10"/>
      <c r="E619" s="29"/>
      <c r="F619" s="13"/>
      <c r="G619" s="13"/>
      <c r="H619" s="13"/>
      <c r="I619" s="13"/>
      <c r="J619" s="13"/>
      <c r="K619" s="8"/>
      <c r="L619" s="9"/>
    </row>
    <row r="620">
      <c r="A620" s="10"/>
      <c r="B620" s="10"/>
      <c r="C620" s="10"/>
      <c r="D620" s="10"/>
      <c r="E620" s="29"/>
      <c r="F620" s="13"/>
      <c r="G620" s="13"/>
      <c r="H620" s="13"/>
      <c r="I620" s="13"/>
      <c r="J620" s="13"/>
      <c r="K620" s="8"/>
      <c r="L620" s="9"/>
    </row>
    <row r="621">
      <c r="A621" s="10"/>
      <c r="B621" s="10"/>
      <c r="C621" s="10"/>
      <c r="D621" s="10"/>
      <c r="E621" s="29"/>
      <c r="F621" s="13"/>
      <c r="G621" s="13"/>
      <c r="H621" s="13"/>
      <c r="I621" s="13"/>
      <c r="J621" s="13"/>
      <c r="K621" s="8"/>
      <c r="L621" s="9"/>
    </row>
    <row r="622">
      <c r="A622" s="10"/>
      <c r="B622" s="10"/>
      <c r="C622" s="10"/>
      <c r="D622" s="10"/>
      <c r="E622" s="29"/>
      <c r="F622" s="13"/>
      <c r="G622" s="13"/>
      <c r="H622" s="13"/>
      <c r="I622" s="13"/>
      <c r="J622" s="13"/>
      <c r="K622" s="8"/>
      <c r="L622" s="9"/>
    </row>
    <row r="623">
      <c r="A623" s="10"/>
      <c r="B623" s="10"/>
      <c r="C623" s="10"/>
      <c r="D623" s="10"/>
      <c r="E623" s="29"/>
      <c r="F623" s="13"/>
      <c r="G623" s="13"/>
      <c r="H623" s="13"/>
      <c r="I623" s="13"/>
      <c r="J623" s="13"/>
      <c r="K623" s="8"/>
      <c r="L623" s="9"/>
    </row>
    <row r="624">
      <c r="A624" s="10"/>
      <c r="B624" s="10"/>
      <c r="C624" s="10"/>
      <c r="D624" s="10"/>
      <c r="E624" s="29"/>
      <c r="F624" s="13"/>
      <c r="G624" s="13"/>
      <c r="H624" s="13"/>
      <c r="I624" s="13"/>
      <c r="J624" s="13"/>
      <c r="K624" s="8"/>
      <c r="L624" s="9"/>
    </row>
    <row r="625">
      <c r="A625" s="10"/>
      <c r="B625" s="10"/>
      <c r="C625" s="10"/>
      <c r="D625" s="10"/>
      <c r="E625" s="29"/>
      <c r="F625" s="13"/>
      <c r="G625" s="13"/>
      <c r="H625" s="13"/>
      <c r="I625" s="13"/>
      <c r="J625" s="13"/>
      <c r="K625" s="8"/>
      <c r="L625" s="9"/>
    </row>
    <row r="626">
      <c r="A626" s="10"/>
      <c r="B626" s="10"/>
      <c r="C626" s="10"/>
      <c r="D626" s="10"/>
      <c r="E626" s="29"/>
      <c r="F626" s="13"/>
      <c r="G626" s="13"/>
      <c r="H626" s="13"/>
      <c r="I626" s="13"/>
      <c r="J626" s="13"/>
      <c r="K626" s="8"/>
      <c r="L626" s="9"/>
    </row>
    <row r="627">
      <c r="A627" s="10"/>
      <c r="B627" s="10"/>
      <c r="C627" s="10"/>
      <c r="D627" s="10"/>
      <c r="E627" s="29"/>
      <c r="F627" s="13"/>
      <c r="G627" s="13"/>
      <c r="H627" s="13"/>
      <c r="I627" s="13"/>
      <c r="J627" s="13"/>
      <c r="K627" s="8"/>
      <c r="L627" s="9"/>
    </row>
    <row r="628">
      <c r="A628" s="10"/>
      <c r="B628" s="10"/>
      <c r="C628" s="10"/>
      <c r="D628" s="10"/>
      <c r="E628" s="29"/>
      <c r="F628" s="13"/>
      <c r="G628" s="13"/>
      <c r="H628" s="13"/>
      <c r="I628" s="13"/>
      <c r="J628" s="13"/>
      <c r="K628" s="8"/>
      <c r="L628" s="9"/>
    </row>
    <row r="629">
      <c r="A629" s="10"/>
      <c r="B629" s="10"/>
      <c r="C629" s="10"/>
      <c r="D629" s="10"/>
      <c r="E629" s="29"/>
      <c r="F629" s="13"/>
      <c r="G629" s="13"/>
      <c r="H629" s="13"/>
      <c r="I629" s="13"/>
      <c r="J629" s="13"/>
      <c r="K629" s="8"/>
      <c r="L629" s="9"/>
    </row>
    <row r="630">
      <c r="A630" s="10"/>
      <c r="B630" s="10"/>
      <c r="C630" s="10"/>
      <c r="D630" s="10"/>
      <c r="E630" s="29"/>
      <c r="F630" s="13"/>
      <c r="G630" s="13"/>
      <c r="H630" s="13"/>
      <c r="I630" s="13"/>
      <c r="J630" s="13"/>
      <c r="K630" s="8"/>
      <c r="L630" s="9"/>
    </row>
    <row r="631">
      <c r="A631" s="10"/>
      <c r="B631" s="10"/>
      <c r="C631" s="10"/>
      <c r="D631" s="10"/>
      <c r="E631" s="29"/>
      <c r="F631" s="13"/>
      <c r="G631" s="13"/>
      <c r="H631" s="13"/>
      <c r="I631" s="13"/>
      <c r="J631" s="13"/>
      <c r="K631" s="8"/>
      <c r="L631" s="9"/>
    </row>
    <row r="632">
      <c r="A632" s="10"/>
      <c r="B632" s="10"/>
      <c r="C632" s="10"/>
      <c r="D632" s="10"/>
      <c r="E632" s="29"/>
      <c r="F632" s="13"/>
      <c r="G632" s="13"/>
      <c r="H632" s="13"/>
      <c r="I632" s="13"/>
      <c r="J632" s="13"/>
      <c r="K632" s="8"/>
      <c r="L632" s="9"/>
    </row>
    <row r="633">
      <c r="A633" s="10"/>
      <c r="B633" s="10"/>
      <c r="C633" s="10"/>
      <c r="D633" s="10"/>
      <c r="E633" s="29"/>
      <c r="F633" s="13"/>
      <c r="G633" s="13"/>
      <c r="H633" s="13"/>
      <c r="I633" s="13"/>
      <c r="J633" s="13"/>
      <c r="K633" s="8"/>
      <c r="L633" s="9"/>
    </row>
    <row r="634">
      <c r="A634" s="10"/>
      <c r="B634" s="10"/>
      <c r="C634" s="10"/>
      <c r="D634" s="10"/>
      <c r="E634" s="29"/>
      <c r="F634" s="13"/>
      <c r="G634" s="13"/>
      <c r="H634" s="13"/>
      <c r="I634" s="13"/>
      <c r="J634" s="13"/>
      <c r="K634" s="8"/>
      <c r="L634" s="9"/>
    </row>
    <row r="635">
      <c r="A635" s="10"/>
      <c r="B635" s="10"/>
      <c r="C635" s="10"/>
      <c r="D635" s="10"/>
      <c r="E635" s="29"/>
      <c r="F635" s="13"/>
      <c r="G635" s="13"/>
      <c r="H635" s="13"/>
      <c r="I635" s="13"/>
      <c r="J635" s="13"/>
      <c r="K635" s="8"/>
      <c r="L635" s="9"/>
    </row>
    <row r="636">
      <c r="A636" s="10"/>
      <c r="B636" s="10"/>
      <c r="C636" s="10"/>
      <c r="D636" s="10"/>
      <c r="E636" s="29"/>
      <c r="F636" s="13"/>
      <c r="G636" s="13"/>
      <c r="H636" s="13"/>
      <c r="I636" s="13"/>
      <c r="J636" s="13"/>
      <c r="K636" s="8"/>
      <c r="L636" s="9"/>
    </row>
    <row r="637">
      <c r="A637" s="10"/>
      <c r="B637" s="10"/>
      <c r="C637" s="10"/>
      <c r="D637" s="10"/>
      <c r="E637" s="29"/>
      <c r="F637" s="13"/>
      <c r="G637" s="13"/>
      <c r="H637" s="13"/>
      <c r="I637" s="13"/>
      <c r="J637" s="13"/>
      <c r="K637" s="8"/>
      <c r="L637" s="9"/>
    </row>
    <row r="638">
      <c r="A638" s="10"/>
      <c r="B638" s="10"/>
      <c r="C638" s="10"/>
      <c r="D638" s="10"/>
      <c r="E638" s="29"/>
      <c r="F638" s="13"/>
      <c r="G638" s="13"/>
      <c r="H638" s="13"/>
      <c r="I638" s="13"/>
      <c r="J638" s="13"/>
      <c r="K638" s="8"/>
      <c r="L638" s="9"/>
    </row>
    <row r="639">
      <c r="A639" s="10"/>
      <c r="B639" s="10"/>
      <c r="C639" s="10"/>
      <c r="D639" s="10"/>
      <c r="E639" s="29"/>
      <c r="F639" s="13"/>
      <c r="G639" s="13"/>
      <c r="H639" s="13"/>
      <c r="I639" s="13"/>
      <c r="J639" s="13"/>
      <c r="K639" s="8"/>
      <c r="L639" s="9"/>
    </row>
    <row r="640">
      <c r="A640" s="10"/>
      <c r="B640" s="10"/>
      <c r="C640" s="10"/>
      <c r="D640" s="10"/>
      <c r="E640" s="29"/>
      <c r="F640" s="13"/>
      <c r="G640" s="13"/>
      <c r="H640" s="13"/>
      <c r="I640" s="13"/>
      <c r="J640" s="13"/>
      <c r="K640" s="8"/>
      <c r="L640" s="9"/>
    </row>
    <row r="641">
      <c r="A641" s="10"/>
      <c r="B641" s="10"/>
      <c r="C641" s="10"/>
      <c r="D641" s="10"/>
      <c r="E641" s="29"/>
      <c r="F641" s="13"/>
      <c r="G641" s="13"/>
      <c r="H641" s="13"/>
      <c r="I641" s="13"/>
      <c r="J641" s="13"/>
      <c r="K641" s="8"/>
      <c r="L641" s="9"/>
    </row>
    <row r="642">
      <c r="A642" s="10"/>
      <c r="B642" s="10"/>
      <c r="C642" s="10"/>
      <c r="D642" s="10"/>
      <c r="E642" s="29"/>
      <c r="F642" s="13"/>
      <c r="G642" s="13"/>
      <c r="H642" s="13"/>
      <c r="I642" s="13"/>
      <c r="J642" s="13"/>
      <c r="K642" s="8"/>
      <c r="L642" s="9"/>
    </row>
    <row r="643">
      <c r="A643" s="10"/>
      <c r="B643" s="10"/>
      <c r="C643" s="10"/>
      <c r="D643" s="10"/>
      <c r="E643" s="29"/>
      <c r="F643" s="13"/>
      <c r="G643" s="13"/>
      <c r="H643" s="13"/>
      <c r="I643" s="13"/>
      <c r="J643" s="13"/>
      <c r="K643" s="8"/>
      <c r="L643" s="9"/>
    </row>
    <row r="644">
      <c r="A644" s="10"/>
      <c r="B644" s="10"/>
      <c r="C644" s="10"/>
      <c r="D644" s="10"/>
      <c r="E644" s="29"/>
      <c r="F644" s="13"/>
      <c r="G644" s="13"/>
      <c r="H644" s="13"/>
      <c r="I644" s="13"/>
      <c r="J644" s="13"/>
      <c r="K644" s="8"/>
      <c r="L644" s="9"/>
    </row>
    <row r="645">
      <c r="A645" s="10"/>
      <c r="B645" s="10"/>
      <c r="C645" s="10"/>
      <c r="D645" s="10"/>
      <c r="E645" s="29"/>
      <c r="F645" s="13"/>
      <c r="G645" s="13"/>
      <c r="H645" s="13"/>
      <c r="I645" s="13"/>
      <c r="J645" s="13"/>
      <c r="K645" s="8"/>
      <c r="L645" s="9"/>
    </row>
    <row r="646">
      <c r="A646" s="10"/>
      <c r="B646" s="10"/>
      <c r="C646" s="10"/>
      <c r="D646" s="10"/>
      <c r="E646" s="29"/>
      <c r="F646" s="13"/>
      <c r="G646" s="13"/>
      <c r="H646" s="13"/>
      <c r="I646" s="13"/>
      <c r="J646" s="13"/>
      <c r="K646" s="8"/>
      <c r="L646" s="9"/>
    </row>
    <row r="647">
      <c r="A647" s="10"/>
      <c r="B647" s="10"/>
      <c r="C647" s="10"/>
      <c r="D647" s="10"/>
      <c r="E647" s="29"/>
      <c r="F647" s="13"/>
      <c r="G647" s="13"/>
      <c r="H647" s="13"/>
      <c r="I647" s="13"/>
      <c r="J647" s="13"/>
      <c r="K647" s="8"/>
      <c r="L647" s="9"/>
    </row>
    <row r="648">
      <c r="A648" s="10"/>
      <c r="B648" s="10"/>
      <c r="C648" s="10"/>
      <c r="D648" s="10"/>
      <c r="E648" s="29"/>
      <c r="F648" s="13"/>
      <c r="G648" s="13"/>
      <c r="H648" s="13"/>
      <c r="I648" s="13"/>
      <c r="J648" s="13"/>
      <c r="K648" s="8"/>
      <c r="L648" s="9"/>
    </row>
    <row r="649">
      <c r="A649" s="10"/>
      <c r="B649" s="10"/>
      <c r="C649" s="10"/>
      <c r="D649" s="10"/>
      <c r="E649" s="29"/>
      <c r="F649" s="13"/>
      <c r="G649" s="13"/>
      <c r="H649" s="13"/>
      <c r="I649" s="13"/>
      <c r="J649" s="13"/>
      <c r="K649" s="8"/>
      <c r="L649" s="9"/>
    </row>
    <row r="650">
      <c r="A650" s="10"/>
      <c r="B650" s="10"/>
      <c r="C650" s="10"/>
      <c r="D650" s="10"/>
      <c r="E650" s="29"/>
      <c r="F650" s="13"/>
      <c r="G650" s="13"/>
      <c r="H650" s="13"/>
      <c r="I650" s="13"/>
      <c r="J650" s="13"/>
      <c r="K650" s="8"/>
      <c r="L650" s="9"/>
    </row>
    <row r="651">
      <c r="A651" s="10"/>
      <c r="B651" s="10"/>
      <c r="C651" s="10"/>
      <c r="D651" s="10"/>
      <c r="E651" s="29"/>
      <c r="F651" s="13"/>
      <c r="G651" s="13"/>
      <c r="H651" s="13"/>
      <c r="I651" s="13"/>
      <c r="J651" s="13"/>
      <c r="K651" s="8"/>
      <c r="L651" s="9"/>
    </row>
    <row r="652">
      <c r="A652" s="10"/>
      <c r="B652" s="10"/>
      <c r="C652" s="10"/>
      <c r="D652" s="10"/>
      <c r="E652" s="29"/>
      <c r="F652" s="13"/>
      <c r="G652" s="13"/>
      <c r="H652" s="13"/>
      <c r="I652" s="13"/>
      <c r="J652" s="13"/>
      <c r="K652" s="8"/>
      <c r="L652" s="9"/>
    </row>
    <row r="653">
      <c r="A653" s="10"/>
      <c r="B653" s="10"/>
      <c r="C653" s="10"/>
      <c r="D653" s="10"/>
      <c r="E653" s="29"/>
      <c r="F653" s="13"/>
      <c r="G653" s="13"/>
      <c r="H653" s="13"/>
      <c r="I653" s="13"/>
      <c r="J653" s="13"/>
      <c r="K653" s="8"/>
      <c r="L653" s="9"/>
    </row>
    <row r="654">
      <c r="A654" s="10"/>
      <c r="B654" s="10"/>
      <c r="C654" s="10"/>
      <c r="D654" s="10"/>
      <c r="E654" s="29"/>
      <c r="F654" s="13"/>
      <c r="G654" s="13"/>
      <c r="H654" s="13"/>
      <c r="I654" s="13"/>
      <c r="J654" s="13"/>
      <c r="K654" s="8"/>
      <c r="L654" s="9"/>
    </row>
    <row r="655">
      <c r="A655" s="10"/>
      <c r="B655" s="10"/>
      <c r="C655" s="10"/>
      <c r="D655" s="10"/>
      <c r="E655" s="29"/>
      <c r="F655" s="13"/>
      <c r="G655" s="13"/>
      <c r="H655" s="13"/>
      <c r="I655" s="13"/>
      <c r="J655" s="13"/>
      <c r="K655" s="8"/>
      <c r="L655" s="9"/>
    </row>
    <row r="656">
      <c r="A656" s="10"/>
      <c r="B656" s="10"/>
      <c r="C656" s="10"/>
      <c r="D656" s="10"/>
      <c r="E656" s="29"/>
      <c r="F656" s="13"/>
      <c r="G656" s="13"/>
      <c r="H656" s="13"/>
      <c r="I656" s="13"/>
      <c r="J656" s="13"/>
      <c r="K656" s="8"/>
      <c r="L656" s="9"/>
    </row>
    <row r="657">
      <c r="A657" s="10"/>
      <c r="B657" s="10"/>
      <c r="C657" s="10"/>
      <c r="D657" s="10"/>
      <c r="E657" s="29"/>
      <c r="F657" s="13"/>
      <c r="G657" s="13"/>
      <c r="H657" s="13"/>
      <c r="I657" s="13"/>
      <c r="J657" s="13"/>
      <c r="K657" s="8"/>
      <c r="L657" s="9"/>
    </row>
    <row r="658">
      <c r="A658" s="10"/>
      <c r="B658" s="10"/>
      <c r="C658" s="10"/>
      <c r="D658" s="10"/>
      <c r="E658" s="29"/>
      <c r="F658" s="13"/>
      <c r="G658" s="13"/>
      <c r="H658" s="13"/>
      <c r="I658" s="13"/>
      <c r="J658" s="13"/>
      <c r="K658" s="8"/>
      <c r="L658" s="9"/>
    </row>
    <row r="659">
      <c r="A659" s="10"/>
      <c r="B659" s="10"/>
      <c r="C659" s="10"/>
      <c r="D659" s="10"/>
      <c r="E659" s="29"/>
      <c r="F659" s="13"/>
      <c r="G659" s="13"/>
      <c r="H659" s="13"/>
      <c r="I659" s="13"/>
      <c r="J659" s="13"/>
      <c r="K659" s="8"/>
      <c r="L659" s="9"/>
    </row>
    <row r="660">
      <c r="A660" s="10"/>
      <c r="B660" s="10"/>
      <c r="C660" s="10"/>
      <c r="D660" s="10"/>
      <c r="E660" s="29"/>
      <c r="F660" s="13"/>
      <c r="G660" s="13"/>
      <c r="H660" s="13"/>
      <c r="I660" s="13"/>
      <c r="J660" s="13"/>
      <c r="K660" s="8"/>
      <c r="L660" s="9"/>
    </row>
    <row r="661">
      <c r="A661" s="10"/>
      <c r="B661" s="10"/>
      <c r="C661" s="10"/>
      <c r="D661" s="10"/>
      <c r="E661" s="29"/>
      <c r="F661" s="13"/>
      <c r="G661" s="13"/>
      <c r="H661" s="13"/>
      <c r="I661" s="13"/>
      <c r="J661" s="13"/>
      <c r="K661" s="8"/>
      <c r="L661" s="9"/>
    </row>
    <row r="662">
      <c r="A662" s="10"/>
      <c r="B662" s="10"/>
      <c r="C662" s="10"/>
      <c r="D662" s="10"/>
      <c r="E662" s="29"/>
      <c r="F662" s="13"/>
      <c r="G662" s="13"/>
      <c r="H662" s="13"/>
      <c r="I662" s="13"/>
      <c r="J662" s="13"/>
      <c r="K662" s="8"/>
      <c r="L662" s="9"/>
    </row>
    <row r="663">
      <c r="A663" s="10"/>
      <c r="B663" s="10"/>
      <c r="C663" s="10"/>
      <c r="D663" s="10"/>
      <c r="E663" s="29"/>
      <c r="F663" s="13"/>
      <c r="G663" s="13"/>
      <c r="H663" s="13"/>
      <c r="I663" s="13"/>
      <c r="J663" s="13"/>
      <c r="K663" s="8"/>
      <c r="L663" s="9"/>
    </row>
    <row r="664">
      <c r="A664" s="10"/>
      <c r="B664" s="10"/>
      <c r="C664" s="10"/>
      <c r="D664" s="10"/>
      <c r="E664" s="29"/>
      <c r="F664" s="13"/>
      <c r="G664" s="13"/>
      <c r="H664" s="13"/>
      <c r="I664" s="13"/>
      <c r="J664" s="13"/>
      <c r="K664" s="8"/>
      <c r="L664" s="9"/>
    </row>
    <row r="665">
      <c r="A665" s="10"/>
      <c r="B665" s="10"/>
      <c r="C665" s="10"/>
      <c r="D665" s="10"/>
      <c r="E665" s="29"/>
      <c r="F665" s="13"/>
      <c r="G665" s="13"/>
      <c r="H665" s="13"/>
      <c r="I665" s="13"/>
      <c r="J665" s="13"/>
      <c r="K665" s="8"/>
      <c r="L665" s="9"/>
    </row>
    <row r="666">
      <c r="A666" s="10"/>
      <c r="B666" s="10"/>
      <c r="C666" s="10"/>
      <c r="D666" s="10"/>
      <c r="E666" s="29"/>
      <c r="F666" s="13"/>
      <c r="G666" s="13"/>
      <c r="H666" s="13"/>
      <c r="I666" s="13"/>
      <c r="J666" s="13"/>
      <c r="K666" s="8"/>
      <c r="L666" s="9"/>
    </row>
    <row r="667">
      <c r="A667" s="10"/>
      <c r="B667" s="10"/>
      <c r="C667" s="10"/>
      <c r="D667" s="10"/>
      <c r="E667" s="29"/>
      <c r="F667" s="13"/>
      <c r="G667" s="13"/>
      <c r="H667" s="13"/>
      <c r="I667" s="13"/>
      <c r="J667" s="13"/>
      <c r="K667" s="8"/>
      <c r="L667" s="9"/>
    </row>
    <row r="668">
      <c r="A668" s="10"/>
      <c r="B668" s="10"/>
      <c r="C668" s="10"/>
      <c r="D668" s="10"/>
      <c r="E668" s="29"/>
      <c r="F668" s="13"/>
      <c r="G668" s="13"/>
      <c r="H668" s="13"/>
      <c r="I668" s="13"/>
      <c r="J668" s="13"/>
      <c r="K668" s="8"/>
      <c r="L668" s="9"/>
    </row>
    <row r="669">
      <c r="A669" s="10"/>
      <c r="B669" s="10"/>
      <c r="C669" s="10"/>
      <c r="D669" s="10"/>
      <c r="E669" s="29"/>
      <c r="F669" s="13"/>
      <c r="G669" s="13"/>
      <c r="H669" s="13"/>
      <c r="I669" s="13"/>
      <c r="J669" s="13"/>
      <c r="K669" s="8"/>
      <c r="L669" s="9"/>
    </row>
    <row r="670">
      <c r="A670" s="10"/>
      <c r="B670" s="10"/>
      <c r="C670" s="10"/>
      <c r="D670" s="10"/>
      <c r="E670" s="29"/>
      <c r="F670" s="13"/>
      <c r="G670" s="13"/>
      <c r="H670" s="13"/>
      <c r="I670" s="13"/>
      <c r="J670" s="13"/>
      <c r="K670" s="8"/>
      <c r="L670" s="9"/>
    </row>
    <row r="671">
      <c r="A671" s="10"/>
      <c r="B671" s="10"/>
      <c r="C671" s="10"/>
      <c r="D671" s="10"/>
      <c r="E671" s="29"/>
      <c r="F671" s="13"/>
      <c r="G671" s="13"/>
      <c r="H671" s="13"/>
      <c r="I671" s="13"/>
      <c r="J671" s="13"/>
      <c r="K671" s="8"/>
      <c r="L671" s="9"/>
    </row>
    <row r="672">
      <c r="A672" s="10"/>
      <c r="B672" s="10"/>
      <c r="C672" s="10"/>
      <c r="D672" s="10"/>
      <c r="E672" s="29"/>
      <c r="F672" s="13"/>
      <c r="G672" s="13"/>
      <c r="H672" s="13"/>
      <c r="I672" s="13"/>
      <c r="J672" s="13"/>
      <c r="K672" s="8"/>
      <c r="L672" s="9"/>
    </row>
    <row r="673">
      <c r="A673" s="10"/>
      <c r="B673" s="10"/>
      <c r="C673" s="10"/>
      <c r="D673" s="10"/>
      <c r="E673" s="29"/>
      <c r="F673" s="13"/>
      <c r="G673" s="13"/>
      <c r="H673" s="13"/>
      <c r="I673" s="13"/>
      <c r="J673" s="13"/>
      <c r="K673" s="8"/>
      <c r="L673" s="9"/>
    </row>
    <row r="674">
      <c r="A674" s="10"/>
      <c r="B674" s="10"/>
      <c r="C674" s="10"/>
      <c r="D674" s="10"/>
      <c r="E674" s="29"/>
      <c r="F674" s="13"/>
      <c r="G674" s="13"/>
      <c r="H674" s="13"/>
      <c r="I674" s="13"/>
      <c r="J674" s="13"/>
      <c r="K674" s="8"/>
      <c r="L674" s="9"/>
    </row>
    <row r="675">
      <c r="A675" s="10"/>
      <c r="B675" s="10"/>
      <c r="C675" s="10"/>
      <c r="D675" s="10"/>
      <c r="E675" s="29"/>
      <c r="F675" s="13"/>
      <c r="G675" s="13"/>
      <c r="H675" s="13"/>
      <c r="I675" s="13"/>
      <c r="J675" s="13"/>
      <c r="K675" s="8"/>
      <c r="L675" s="9"/>
    </row>
    <row r="676">
      <c r="A676" s="10"/>
      <c r="B676" s="10"/>
      <c r="C676" s="10"/>
      <c r="D676" s="10"/>
      <c r="E676" s="29"/>
      <c r="F676" s="13"/>
      <c r="G676" s="13"/>
      <c r="H676" s="13"/>
      <c r="I676" s="13"/>
      <c r="J676" s="13"/>
      <c r="K676" s="8"/>
      <c r="L676" s="9"/>
    </row>
    <row r="677">
      <c r="A677" s="10"/>
      <c r="B677" s="10"/>
      <c r="C677" s="10"/>
      <c r="D677" s="10"/>
      <c r="E677" s="29"/>
      <c r="F677" s="13"/>
      <c r="G677" s="13"/>
      <c r="H677" s="13"/>
      <c r="I677" s="13"/>
      <c r="J677" s="13"/>
      <c r="K677" s="8"/>
      <c r="L677" s="9"/>
    </row>
    <row r="678">
      <c r="A678" s="10"/>
      <c r="B678" s="10"/>
      <c r="C678" s="10"/>
      <c r="D678" s="10"/>
      <c r="E678" s="29"/>
      <c r="F678" s="13"/>
      <c r="G678" s="13"/>
      <c r="H678" s="13"/>
      <c r="I678" s="13"/>
      <c r="J678" s="13"/>
      <c r="K678" s="8"/>
      <c r="L678" s="9"/>
    </row>
    <row r="679">
      <c r="A679" s="10"/>
      <c r="B679" s="10"/>
      <c r="C679" s="10"/>
      <c r="D679" s="10"/>
      <c r="E679" s="29"/>
      <c r="F679" s="13"/>
      <c r="G679" s="13"/>
      <c r="H679" s="13"/>
      <c r="I679" s="13"/>
      <c r="J679" s="13"/>
      <c r="K679" s="8"/>
      <c r="L679" s="9"/>
    </row>
    <row r="680">
      <c r="A680" s="10"/>
      <c r="B680" s="10"/>
      <c r="C680" s="10"/>
      <c r="D680" s="10"/>
      <c r="E680" s="29"/>
      <c r="F680" s="13"/>
      <c r="G680" s="13"/>
      <c r="H680" s="13"/>
      <c r="I680" s="13"/>
      <c r="J680" s="13"/>
      <c r="K680" s="8"/>
      <c r="L680" s="9"/>
    </row>
    <row r="681">
      <c r="A681" s="10"/>
      <c r="B681" s="10"/>
      <c r="C681" s="10"/>
      <c r="D681" s="10"/>
      <c r="E681" s="29"/>
      <c r="F681" s="13"/>
      <c r="G681" s="13"/>
      <c r="H681" s="13"/>
      <c r="I681" s="13"/>
      <c r="J681" s="13"/>
      <c r="K681" s="8"/>
      <c r="L681" s="9"/>
    </row>
    <row r="682">
      <c r="A682" s="10"/>
      <c r="B682" s="10"/>
      <c r="C682" s="10"/>
      <c r="D682" s="10"/>
      <c r="E682" s="29"/>
      <c r="F682" s="13"/>
      <c r="G682" s="13"/>
      <c r="H682" s="13"/>
      <c r="I682" s="13"/>
      <c r="J682" s="13"/>
      <c r="K682" s="8"/>
      <c r="L682" s="9"/>
    </row>
    <row r="683">
      <c r="A683" s="10"/>
      <c r="B683" s="10"/>
      <c r="C683" s="10"/>
      <c r="D683" s="10"/>
      <c r="E683" s="29"/>
      <c r="F683" s="13"/>
      <c r="G683" s="13"/>
      <c r="H683" s="13"/>
      <c r="I683" s="13"/>
      <c r="J683" s="13"/>
      <c r="K683" s="8"/>
      <c r="L683" s="9"/>
    </row>
    <row r="684">
      <c r="A684" s="10"/>
      <c r="B684" s="10"/>
      <c r="C684" s="10"/>
      <c r="D684" s="10"/>
      <c r="E684" s="29"/>
      <c r="F684" s="13"/>
      <c r="G684" s="13"/>
      <c r="H684" s="13"/>
      <c r="I684" s="13"/>
      <c r="J684" s="13"/>
      <c r="K684" s="8"/>
      <c r="L684" s="9"/>
    </row>
    <row r="685">
      <c r="A685" s="10"/>
      <c r="B685" s="10"/>
      <c r="C685" s="10"/>
      <c r="D685" s="10"/>
      <c r="E685" s="29"/>
      <c r="F685" s="13"/>
      <c r="G685" s="13"/>
      <c r="H685" s="13"/>
      <c r="I685" s="13"/>
      <c r="J685" s="13"/>
      <c r="K685" s="8"/>
      <c r="L685" s="9"/>
    </row>
    <row r="686">
      <c r="A686" s="10"/>
      <c r="B686" s="10"/>
      <c r="C686" s="10"/>
      <c r="D686" s="10"/>
      <c r="E686" s="29"/>
      <c r="F686" s="13"/>
      <c r="G686" s="13"/>
      <c r="H686" s="13"/>
      <c r="I686" s="13"/>
      <c r="J686" s="13"/>
      <c r="K686" s="8"/>
      <c r="L686" s="9"/>
    </row>
    <row r="687">
      <c r="A687" s="10"/>
      <c r="B687" s="10"/>
      <c r="C687" s="10"/>
      <c r="D687" s="10"/>
      <c r="E687" s="29"/>
      <c r="F687" s="13"/>
      <c r="G687" s="13"/>
      <c r="H687" s="13"/>
      <c r="I687" s="13"/>
      <c r="J687" s="13"/>
      <c r="K687" s="8"/>
      <c r="L687" s="9"/>
    </row>
    <row r="688">
      <c r="A688" s="10"/>
      <c r="B688" s="10"/>
      <c r="C688" s="10"/>
      <c r="D688" s="10"/>
      <c r="E688" s="29"/>
      <c r="F688" s="13"/>
      <c r="G688" s="13"/>
      <c r="H688" s="13"/>
      <c r="I688" s="13"/>
      <c r="J688" s="13"/>
      <c r="K688" s="8"/>
      <c r="L688" s="9"/>
    </row>
    <row r="689">
      <c r="A689" s="10"/>
      <c r="B689" s="10"/>
      <c r="C689" s="10"/>
      <c r="D689" s="10"/>
      <c r="E689" s="29"/>
      <c r="F689" s="13"/>
      <c r="G689" s="13"/>
      <c r="H689" s="13"/>
      <c r="I689" s="13"/>
      <c r="J689" s="13"/>
      <c r="K689" s="8"/>
      <c r="L689" s="9"/>
    </row>
    <row r="690">
      <c r="A690" s="10"/>
      <c r="B690" s="10"/>
      <c r="C690" s="10"/>
      <c r="D690" s="10"/>
      <c r="E690" s="29"/>
      <c r="F690" s="13"/>
      <c r="G690" s="13"/>
      <c r="H690" s="13"/>
      <c r="I690" s="13"/>
      <c r="J690" s="13"/>
      <c r="K690" s="8"/>
      <c r="L690" s="9"/>
    </row>
    <row r="691">
      <c r="A691" s="10"/>
      <c r="B691" s="10"/>
      <c r="C691" s="10"/>
      <c r="D691" s="10"/>
      <c r="E691" s="29"/>
      <c r="F691" s="13"/>
      <c r="G691" s="13"/>
      <c r="H691" s="13"/>
      <c r="I691" s="13"/>
      <c r="J691" s="13"/>
      <c r="K691" s="8"/>
      <c r="L691" s="9"/>
    </row>
    <row r="692">
      <c r="A692" s="10"/>
      <c r="B692" s="10"/>
      <c r="C692" s="10"/>
      <c r="D692" s="10"/>
      <c r="E692" s="29"/>
      <c r="F692" s="13"/>
      <c r="G692" s="13"/>
      <c r="H692" s="13"/>
      <c r="I692" s="13"/>
      <c r="J692" s="13"/>
      <c r="K692" s="8"/>
      <c r="L692" s="9"/>
    </row>
    <row r="693">
      <c r="A693" s="10"/>
      <c r="B693" s="10"/>
      <c r="C693" s="10"/>
      <c r="D693" s="10"/>
      <c r="E693" s="29"/>
      <c r="F693" s="13"/>
      <c r="G693" s="13"/>
      <c r="H693" s="13"/>
      <c r="I693" s="13"/>
      <c r="J693" s="13"/>
      <c r="K693" s="8"/>
      <c r="L693" s="9"/>
    </row>
    <row r="694">
      <c r="A694" s="10"/>
      <c r="B694" s="10"/>
      <c r="C694" s="10"/>
      <c r="D694" s="10"/>
      <c r="E694" s="29"/>
      <c r="F694" s="13"/>
      <c r="G694" s="13"/>
      <c r="H694" s="13"/>
      <c r="I694" s="13"/>
      <c r="J694" s="13"/>
      <c r="K694" s="8"/>
      <c r="L694" s="9"/>
    </row>
    <row r="695">
      <c r="A695" s="10"/>
      <c r="B695" s="10"/>
      <c r="C695" s="10"/>
      <c r="D695" s="10"/>
      <c r="E695" s="29"/>
      <c r="F695" s="13"/>
      <c r="G695" s="13"/>
      <c r="H695" s="13"/>
      <c r="I695" s="13"/>
      <c r="J695" s="13"/>
      <c r="K695" s="8"/>
      <c r="L695" s="9"/>
    </row>
    <row r="696">
      <c r="A696" s="10"/>
      <c r="B696" s="10"/>
      <c r="C696" s="10"/>
      <c r="D696" s="10"/>
      <c r="E696" s="29"/>
      <c r="F696" s="13"/>
      <c r="G696" s="13"/>
      <c r="H696" s="13"/>
      <c r="I696" s="13"/>
      <c r="J696" s="13"/>
      <c r="K696" s="8"/>
      <c r="L696" s="9"/>
    </row>
    <row r="697">
      <c r="A697" s="10"/>
      <c r="B697" s="10"/>
      <c r="C697" s="10"/>
      <c r="D697" s="10"/>
      <c r="E697" s="29"/>
      <c r="F697" s="13"/>
      <c r="G697" s="13"/>
      <c r="H697" s="13"/>
      <c r="I697" s="13"/>
      <c r="J697" s="13"/>
      <c r="K697" s="8"/>
      <c r="L697" s="9"/>
    </row>
    <row r="698">
      <c r="A698" s="10"/>
      <c r="B698" s="10"/>
      <c r="C698" s="10"/>
      <c r="D698" s="10"/>
      <c r="E698" s="29"/>
      <c r="F698" s="13"/>
      <c r="G698" s="13"/>
      <c r="H698" s="13"/>
      <c r="I698" s="13"/>
      <c r="J698" s="13"/>
      <c r="K698" s="8"/>
      <c r="L698" s="9"/>
    </row>
    <row r="699">
      <c r="A699" s="10"/>
      <c r="B699" s="10"/>
      <c r="C699" s="10"/>
      <c r="D699" s="10"/>
      <c r="E699" s="29"/>
      <c r="F699" s="13"/>
      <c r="G699" s="13"/>
      <c r="H699" s="13"/>
      <c r="I699" s="13"/>
      <c r="J699" s="13"/>
      <c r="K699" s="8"/>
      <c r="L699" s="9"/>
    </row>
    <row r="700">
      <c r="A700" s="10"/>
      <c r="B700" s="10"/>
      <c r="C700" s="10"/>
      <c r="D700" s="10"/>
      <c r="E700" s="29"/>
      <c r="F700" s="13"/>
      <c r="G700" s="13"/>
      <c r="H700" s="13"/>
      <c r="I700" s="13"/>
      <c r="J700" s="13"/>
      <c r="K700" s="8"/>
      <c r="L700" s="9"/>
    </row>
    <row r="701">
      <c r="A701" s="10"/>
      <c r="B701" s="10"/>
      <c r="C701" s="10"/>
      <c r="D701" s="10"/>
      <c r="E701" s="29"/>
      <c r="F701" s="13"/>
      <c r="G701" s="13"/>
      <c r="H701" s="13"/>
      <c r="I701" s="13"/>
      <c r="J701" s="13"/>
      <c r="K701" s="8"/>
      <c r="L701" s="9"/>
    </row>
    <row r="702">
      <c r="A702" s="10"/>
      <c r="B702" s="10"/>
      <c r="C702" s="10"/>
      <c r="D702" s="10"/>
      <c r="E702" s="29"/>
      <c r="F702" s="13"/>
      <c r="G702" s="13"/>
      <c r="H702" s="13"/>
      <c r="I702" s="13"/>
      <c r="J702" s="13"/>
      <c r="K702" s="8"/>
      <c r="L702" s="9"/>
    </row>
    <row r="703">
      <c r="A703" s="10"/>
      <c r="B703" s="10"/>
      <c r="C703" s="10"/>
      <c r="D703" s="10"/>
      <c r="E703" s="29"/>
      <c r="F703" s="13"/>
      <c r="G703" s="13"/>
      <c r="H703" s="13"/>
      <c r="I703" s="13"/>
      <c r="J703" s="13"/>
      <c r="K703" s="8"/>
      <c r="L703" s="9"/>
    </row>
    <row r="704">
      <c r="A704" s="10"/>
      <c r="B704" s="10"/>
      <c r="C704" s="10"/>
      <c r="D704" s="10"/>
      <c r="E704" s="29"/>
      <c r="F704" s="13"/>
      <c r="G704" s="13"/>
      <c r="H704" s="13"/>
      <c r="I704" s="13"/>
      <c r="J704" s="13"/>
      <c r="K704" s="8"/>
      <c r="L704" s="9"/>
    </row>
    <row r="705">
      <c r="A705" s="10"/>
      <c r="B705" s="10"/>
      <c r="C705" s="10"/>
      <c r="D705" s="10"/>
      <c r="E705" s="29"/>
      <c r="F705" s="13"/>
      <c r="G705" s="13"/>
      <c r="H705" s="13"/>
      <c r="I705" s="13"/>
      <c r="J705" s="13"/>
      <c r="K705" s="8"/>
      <c r="L705" s="9"/>
    </row>
    <row r="706">
      <c r="A706" s="10"/>
      <c r="B706" s="10"/>
      <c r="C706" s="10"/>
      <c r="D706" s="10"/>
      <c r="E706" s="29"/>
      <c r="F706" s="13"/>
      <c r="G706" s="13"/>
      <c r="H706" s="13"/>
      <c r="I706" s="13"/>
      <c r="J706" s="13"/>
      <c r="K706" s="8"/>
      <c r="L706" s="9"/>
    </row>
    <row r="707">
      <c r="A707" s="10"/>
      <c r="B707" s="10"/>
      <c r="C707" s="10"/>
      <c r="D707" s="10"/>
      <c r="E707" s="29"/>
      <c r="F707" s="13"/>
      <c r="G707" s="13"/>
      <c r="H707" s="13"/>
      <c r="I707" s="13"/>
      <c r="J707" s="13"/>
      <c r="K707" s="8"/>
      <c r="L707" s="9"/>
    </row>
    <row r="708">
      <c r="A708" s="10"/>
      <c r="B708" s="10"/>
      <c r="C708" s="10"/>
      <c r="D708" s="10"/>
      <c r="E708" s="29"/>
      <c r="F708" s="13"/>
      <c r="G708" s="13"/>
      <c r="H708" s="13"/>
      <c r="I708" s="13"/>
      <c r="J708" s="13"/>
      <c r="K708" s="8"/>
      <c r="L708" s="9"/>
    </row>
    <row r="709">
      <c r="A709" s="10"/>
      <c r="B709" s="10"/>
      <c r="C709" s="10"/>
      <c r="D709" s="10"/>
      <c r="E709" s="29"/>
      <c r="F709" s="13"/>
      <c r="G709" s="13"/>
      <c r="H709" s="13"/>
      <c r="I709" s="13"/>
      <c r="J709" s="13"/>
      <c r="K709" s="8"/>
      <c r="L709" s="9"/>
    </row>
    <row r="710">
      <c r="A710" s="10"/>
      <c r="B710" s="10"/>
      <c r="C710" s="10"/>
      <c r="D710" s="10"/>
      <c r="E710" s="29"/>
      <c r="F710" s="13"/>
      <c r="G710" s="13"/>
      <c r="H710" s="13"/>
      <c r="I710" s="13"/>
      <c r="J710" s="13"/>
      <c r="K710" s="8"/>
      <c r="L710" s="9"/>
    </row>
    <row r="711">
      <c r="A711" s="10"/>
      <c r="B711" s="10"/>
      <c r="C711" s="10"/>
      <c r="D711" s="10"/>
      <c r="E711" s="29"/>
      <c r="F711" s="13"/>
      <c r="G711" s="13"/>
      <c r="H711" s="13"/>
      <c r="I711" s="13"/>
      <c r="J711" s="13"/>
      <c r="K711" s="8"/>
      <c r="L711" s="9"/>
    </row>
    <row r="712">
      <c r="A712" s="10"/>
      <c r="B712" s="10"/>
      <c r="C712" s="10"/>
      <c r="D712" s="10"/>
      <c r="E712" s="29"/>
      <c r="F712" s="13"/>
      <c r="G712" s="13"/>
      <c r="H712" s="13"/>
      <c r="I712" s="13"/>
      <c r="J712" s="13"/>
      <c r="K712" s="8"/>
      <c r="L712" s="9"/>
    </row>
    <row r="713">
      <c r="A713" s="10"/>
      <c r="B713" s="10"/>
      <c r="C713" s="10"/>
      <c r="D713" s="10"/>
      <c r="E713" s="29"/>
      <c r="F713" s="13"/>
      <c r="G713" s="13"/>
      <c r="H713" s="13"/>
      <c r="I713" s="13"/>
      <c r="J713" s="13"/>
      <c r="K713" s="8"/>
      <c r="L713" s="9"/>
    </row>
    <row r="714">
      <c r="A714" s="10"/>
      <c r="B714" s="10"/>
      <c r="C714" s="10"/>
      <c r="D714" s="10"/>
      <c r="E714" s="29"/>
      <c r="F714" s="13"/>
      <c r="G714" s="13"/>
      <c r="H714" s="13"/>
      <c r="I714" s="13"/>
      <c r="J714" s="13"/>
      <c r="K714" s="8"/>
      <c r="L714" s="9"/>
    </row>
    <row r="715">
      <c r="A715" s="10"/>
      <c r="B715" s="10"/>
      <c r="C715" s="10"/>
      <c r="D715" s="10"/>
      <c r="E715" s="29"/>
      <c r="F715" s="13"/>
      <c r="G715" s="13"/>
      <c r="H715" s="13"/>
      <c r="I715" s="13"/>
      <c r="J715" s="13"/>
      <c r="K715" s="8"/>
      <c r="L715" s="9"/>
    </row>
    <row r="716">
      <c r="A716" s="10"/>
      <c r="B716" s="10"/>
      <c r="C716" s="10"/>
      <c r="D716" s="10"/>
      <c r="E716" s="29"/>
      <c r="F716" s="13"/>
      <c r="G716" s="13"/>
      <c r="H716" s="13"/>
      <c r="I716" s="13"/>
      <c r="J716" s="13"/>
      <c r="K716" s="8"/>
      <c r="L716" s="9"/>
    </row>
    <row r="717">
      <c r="A717" s="10"/>
      <c r="B717" s="10"/>
      <c r="C717" s="10"/>
      <c r="D717" s="10"/>
      <c r="E717" s="29"/>
      <c r="F717" s="13"/>
      <c r="G717" s="13"/>
      <c r="H717" s="13"/>
      <c r="I717" s="13"/>
      <c r="J717" s="13"/>
      <c r="K717" s="8"/>
      <c r="L717" s="9"/>
    </row>
    <row r="718">
      <c r="A718" s="10"/>
      <c r="B718" s="10"/>
      <c r="C718" s="10"/>
      <c r="D718" s="10"/>
      <c r="E718" s="29"/>
      <c r="F718" s="13"/>
      <c r="G718" s="13"/>
      <c r="H718" s="13"/>
      <c r="I718" s="13"/>
      <c r="J718" s="13"/>
      <c r="K718" s="8"/>
      <c r="L718" s="9"/>
    </row>
    <row r="719">
      <c r="A719" s="10"/>
      <c r="B719" s="10"/>
      <c r="C719" s="10"/>
      <c r="D719" s="10"/>
      <c r="E719" s="29"/>
      <c r="F719" s="13"/>
      <c r="G719" s="13"/>
      <c r="H719" s="13"/>
      <c r="I719" s="13"/>
      <c r="J719" s="13"/>
      <c r="K719" s="8"/>
      <c r="L719" s="9"/>
    </row>
    <row r="720">
      <c r="A720" s="10"/>
      <c r="B720" s="10"/>
      <c r="C720" s="10"/>
      <c r="D720" s="10"/>
      <c r="E720" s="29"/>
      <c r="F720" s="13"/>
      <c r="G720" s="13"/>
      <c r="H720" s="13"/>
      <c r="I720" s="13"/>
      <c r="J720" s="13"/>
      <c r="K720" s="8"/>
      <c r="L720" s="9"/>
    </row>
    <row r="721">
      <c r="A721" s="10"/>
      <c r="B721" s="10"/>
      <c r="C721" s="10"/>
      <c r="D721" s="10"/>
      <c r="E721" s="29"/>
      <c r="F721" s="13"/>
      <c r="G721" s="13"/>
      <c r="H721" s="13"/>
      <c r="I721" s="13"/>
      <c r="J721" s="13"/>
      <c r="K721" s="8"/>
      <c r="L721" s="9"/>
    </row>
    <row r="722">
      <c r="A722" s="10"/>
      <c r="B722" s="10"/>
      <c r="C722" s="10"/>
      <c r="D722" s="10"/>
      <c r="E722" s="29"/>
      <c r="F722" s="13"/>
      <c r="G722" s="13"/>
      <c r="H722" s="13"/>
      <c r="I722" s="13"/>
      <c r="J722" s="13"/>
      <c r="K722" s="8"/>
      <c r="L722" s="9"/>
    </row>
    <row r="723">
      <c r="A723" s="10"/>
      <c r="B723" s="10"/>
      <c r="C723" s="10"/>
      <c r="D723" s="10"/>
      <c r="E723" s="29"/>
      <c r="F723" s="13"/>
      <c r="G723" s="13"/>
      <c r="H723" s="13"/>
      <c r="I723" s="13"/>
      <c r="J723" s="13"/>
      <c r="K723" s="8"/>
      <c r="L723" s="9"/>
    </row>
    <row r="724">
      <c r="A724" s="10"/>
      <c r="B724" s="10"/>
      <c r="C724" s="10"/>
      <c r="D724" s="10"/>
      <c r="E724" s="29"/>
      <c r="F724" s="13"/>
      <c r="G724" s="13"/>
      <c r="H724" s="13"/>
      <c r="I724" s="13"/>
      <c r="J724" s="13"/>
      <c r="K724" s="8"/>
      <c r="L724" s="9"/>
    </row>
    <row r="725">
      <c r="A725" s="10"/>
      <c r="B725" s="10"/>
      <c r="C725" s="10"/>
      <c r="D725" s="10"/>
      <c r="E725" s="29"/>
      <c r="F725" s="13"/>
      <c r="G725" s="13"/>
      <c r="H725" s="13"/>
      <c r="I725" s="13"/>
      <c r="J725" s="13"/>
      <c r="K725" s="8"/>
      <c r="L725" s="9"/>
    </row>
    <row r="726">
      <c r="A726" s="10"/>
      <c r="B726" s="10"/>
      <c r="C726" s="10"/>
      <c r="D726" s="10"/>
      <c r="E726" s="29"/>
      <c r="F726" s="13"/>
      <c r="G726" s="13"/>
      <c r="H726" s="13"/>
      <c r="I726" s="13"/>
      <c r="J726" s="13"/>
      <c r="K726" s="8"/>
      <c r="L726" s="9"/>
    </row>
    <row r="727">
      <c r="A727" s="10"/>
      <c r="B727" s="10"/>
      <c r="C727" s="10"/>
      <c r="D727" s="10"/>
      <c r="E727" s="29"/>
      <c r="F727" s="13"/>
      <c r="G727" s="13"/>
      <c r="H727" s="13"/>
      <c r="I727" s="13"/>
      <c r="J727" s="13"/>
      <c r="K727" s="8"/>
      <c r="L727" s="9"/>
    </row>
    <row r="728">
      <c r="A728" s="10"/>
      <c r="B728" s="10"/>
      <c r="C728" s="10"/>
      <c r="D728" s="10"/>
      <c r="E728" s="29"/>
      <c r="F728" s="13"/>
      <c r="G728" s="13"/>
      <c r="H728" s="13"/>
      <c r="I728" s="13"/>
      <c r="J728" s="13"/>
      <c r="K728" s="8"/>
      <c r="L728" s="9"/>
    </row>
    <row r="729">
      <c r="A729" s="10"/>
      <c r="B729" s="10"/>
      <c r="C729" s="10"/>
      <c r="D729" s="10"/>
      <c r="E729" s="29"/>
      <c r="F729" s="13"/>
      <c r="G729" s="13"/>
      <c r="H729" s="13"/>
      <c r="I729" s="13"/>
      <c r="J729" s="13"/>
      <c r="K729" s="8"/>
      <c r="L729" s="9"/>
    </row>
    <row r="730">
      <c r="A730" s="10"/>
      <c r="B730" s="10"/>
      <c r="C730" s="10"/>
      <c r="D730" s="10"/>
      <c r="E730" s="29"/>
      <c r="F730" s="13"/>
      <c r="G730" s="13"/>
      <c r="H730" s="13"/>
      <c r="I730" s="13"/>
      <c r="J730" s="13"/>
      <c r="K730" s="8"/>
      <c r="L730" s="9"/>
    </row>
    <row r="731">
      <c r="A731" s="10"/>
      <c r="B731" s="10"/>
      <c r="C731" s="10"/>
      <c r="D731" s="10"/>
      <c r="E731" s="29"/>
      <c r="F731" s="13"/>
      <c r="G731" s="13"/>
      <c r="H731" s="13"/>
      <c r="I731" s="13"/>
      <c r="J731" s="13"/>
      <c r="K731" s="8"/>
      <c r="L731" s="9"/>
    </row>
    <row r="732">
      <c r="A732" s="10"/>
      <c r="B732" s="10"/>
      <c r="C732" s="10"/>
      <c r="D732" s="10"/>
      <c r="E732" s="29"/>
      <c r="F732" s="13"/>
      <c r="G732" s="13"/>
      <c r="H732" s="13"/>
      <c r="I732" s="13"/>
      <c r="J732" s="13"/>
      <c r="K732" s="8"/>
      <c r="L732" s="9"/>
    </row>
    <row r="733">
      <c r="A733" s="10"/>
      <c r="B733" s="10"/>
      <c r="C733" s="10"/>
      <c r="D733" s="10"/>
      <c r="E733" s="29"/>
      <c r="F733" s="13"/>
      <c r="G733" s="13"/>
      <c r="H733" s="13"/>
      <c r="I733" s="13"/>
      <c r="J733" s="13"/>
      <c r="K733" s="8"/>
      <c r="L733" s="9"/>
    </row>
    <row r="734">
      <c r="A734" s="10"/>
      <c r="B734" s="10"/>
      <c r="C734" s="10"/>
      <c r="D734" s="10"/>
      <c r="E734" s="29"/>
      <c r="F734" s="13"/>
      <c r="G734" s="13"/>
      <c r="H734" s="13"/>
      <c r="I734" s="13"/>
      <c r="J734" s="13"/>
      <c r="K734" s="8"/>
      <c r="L734" s="9"/>
    </row>
    <row r="735">
      <c r="A735" s="10"/>
      <c r="B735" s="10"/>
      <c r="C735" s="10"/>
      <c r="D735" s="10"/>
      <c r="E735" s="29"/>
      <c r="F735" s="13"/>
      <c r="G735" s="13"/>
      <c r="H735" s="13"/>
      <c r="I735" s="13"/>
      <c r="J735" s="13"/>
      <c r="K735" s="8"/>
      <c r="L735" s="9"/>
    </row>
    <row r="736">
      <c r="A736" s="10"/>
      <c r="B736" s="10"/>
      <c r="C736" s="10"/>
      <c r="D736" s="10"/>
      <c r="E736" s="29"/>
      <c r="F736" s="13"/>
      <c r="G736" s="13"/>
      <c r="H736" s="13"/>
      <c r="I736" s="13"/>
      <c r="J736" s="13"/>
      <c r="K736" s="8"/>
      <c r="L736" s="9"/>
    </row>
    <row r="737">
      <c r="A737" s="10"/>
      <c r="B737" s="10"/>
      <c r="C737" s="10"/>
      <c r="D737" s="10"/>
      <c r="E737" s="29"/>
      <c r="F737" s="13"/>
      <c r="G737" s="13"/>
      <c r="H737" s="13"/>
      <c r="I737" s="13"/>
      <c r="J737" s="13"/>
      <c r="K737" s="8"/>
      <c r="L737" s="9"/>
    </row>
    <row r="738">
      <c r="A738" s="10"/>
      <c r="B738" s="10"/>
      <c r="C738" s="10"/>
      <c r="D738" s="10"/>
      <c r="E738" s="29"/>
      <c r="F738" s="13"/>
      <c r="G738" s="13"/>
      <c r="H738" s="13"/>
      <c r="I738" s="13"/>
      <c r="J738" s="13"/>
      <c r="K738" s="8"/>
      <c r="L738" s="9"/>
    </row>
    <row r="739">
      <c r="A739" s="10"/>
      <c r="B739" s="10"/>
      <c r="C739" s="10"/>
      <c r="D739" s="10"/>
      <c r="E739" s="29"/>
      <c r="F739" s="13"/>
      <c r="G739" s="13"/>
      <c r="H739" s="13"/>
      <c r="I739" s="13"/>
      <c r="J739" s="13"/>
      <c r="K739" s="8"/>
      <c r="L739" s="9"/>
    </row>
    <row r="740">
      <c r="A740" s="10"/>
      <c r="B740" s="10"/>
      <c r="C740" s="10"/>
      <c r="D740" s="10"/>
      <c r="E740" s="29"/>
      <c r="F740" s="13"/>
      <c r="G740" s="13"/>
      <c r="H740" s="13"/>
      <c r="I740" s="13"/>
      <c r="J740" s="13"/>
      <c r="K740" s="8"/>
      <c r="L740" s="9"/>
    </row>
    <row r="741">
      <c r="A741" s="10"/>
      <c r="B741" s="10"/>
      <c r="C741" s="10"/>
      <c r="D741" s="10"/>
      <c r="E741" s="29"/>
      <c r="F741" s="13"/>
      <c r="G741" s="13"/>
      <c r="H741" s="13"/>
      <c r="I741" s="13"/>
      <c r="J741" s="13"/>
      <c r="K741" s="8"/>
      <c r="L741" s="9"/>
    </row>
    <row r="742">
      <c r="A742" s="10"/>
      <c r="B742" s="10"/>
      <c r="C742" s="10"/>
      <c r="D742" s="10"/>
      <c r="E742" s="29"/>
      <c r="F742" s="13"/>
      <c r="G742" s="13"/>
      <c r="H742" s="13"/>
      <c r="I742" s="13"/>
      <c r="J742" s="13"/>
      <c r="K742" s="8"/>
      <c r="L742" s="9"/>
    </row>
    <row r="743">
      <c r="A743" s="10"/>
      <c r="B743" s="10"/>
      <c r="C743" s="10"/>
      <c r="D743" s="10"/>
      <c r="E743" s="29"/>
      <c r="F743" s="13"/>
      <c r="G743" s="13"/>
      <c r="H743" s="13"/>
      <c r="I743" s="13"/>
      <c r="J743" s="13"/>
      <c r="K743" s="8"/>
      <c r="L743" s="9"/>
    </row>
    <row r="744">
      <c r="A744" s="10"/>
      <c r="B744" s="10"/>
      <c r="C744" s="10"/>
      <c r="D744" s="10"/>
      <c r="E744" s="29"/>
      <c r="F744" s="13"/>
      <c r="G744" s="13"/>
      <c r="H744" s="13"/>
      <c r="I744" s="13"/>
      <c r="J744" s="13"/>
      <c r="K744" s="8"/>
      <c r="L744" s="9"/>
    </row>
    <row r="745">
      <c r="A745" s="10"/>
      <c r="B745" s="10"/>
      <c r="C745" s="10"/>
      <c r="D745" s="10"/>
      <c r="E745" s="29"/>
      <c r="F745" s="13"/>
      <c r="G745" s="13"/>
      <c r="H745" s="13"/>
      <c r="I745" s="13"/>
      <c r="J745" s="13"/>
      <c r="K745" s="8"/>
      <c r="L745" s="9"/>
    </row>
    <row r="746">
      <c r="A746" s="10"/>
      <c r="B746" s="10"/>
      <c r="C746" s="10"/>
      <c r="D746" s="10"/>
      <c r="E746" s="29"/>
      <c r="F746" s="13"/>
      <c r="G746" s="13"/>
      <c r="H746" s="13"/>
      <c r="I746" s="13"/>
      <c r="J746" s="13"/>
      <c r="K746" s="8"/>
      <c r="L746" s="9"/>
    </row>
    <row r="747">
      <c r="A747" s="10"/>
      <c r="B747" s="10"/>
      <c r="C747" s="10"/>
      <c r="D747" s="10"/>
      <c r="E747" s="29"/>
      <c r="F747" s="13"/>
      <c r="G747" s="13"/>
      <c r="H747" s="13"/>
      <c r="I747" s="13"/>
      <c r="J747" s="13"/>
      <c r="K747" s="8"/>
      <c r="L747" s="9"/>
    </row>
    <row r="748">
      <c r="A748" s="10"/>
      <c r="B748" s="10"/>
      <c r="C748" s="10"/>
      <c r="D748" s="10"/>
      <c r="E748" s="29"/>
      <c r="F748" s="13"/>
      <c r="G748" s="13"/>
      <c r="H748" s="13"/>
      <c r="I748" s="13"/>
      <c r="J748" s="13"/>
      <c r="K748" s="8"/>
      <c r="L748" s="9"/>
    </row>
    <row r="749">
      <c r="A749" s="10"/>
      <c r="B749" s="10"/>
      <c r="C749" s="10"/>
      <c r="D749" s="10"/>
      <c r="E749" s="29"/>
      <c r="F749" s="13"/>
      <c r="G749" s="13"/>
      <c r="H749" s="13"/>
      <c r="I749" s="13"/>
      <c r="J749" s="13"/>
      <c r="K749" s="8"/>
      <c r="L749" s="9"/>
    </row>
    <row r="750">
      <c r="A750" s="10"/>
      <c r="B750" s="10"/>
      <c r="C750" s="10"/>
      <c r="D750" s="10"/>
      <c r="E750" s="29"/>
      <c r="F750" s="13"/>
      <c r="G750" s="13"/>
      <c r="H750" s="13"/>
      <c r="I750" s="13"/>
      <c r="J750" s="13"/>
      <c r="K750" s="8"/>
      <c r="L750" s="9"/>
    </row>
    <row r="751">
      <c r="A751" s="10"/>
      <c r="B751" s="10"/>
      <c r="C751" s="10"/>
      <c r="D751" s="10"/>
      <c r="E751" s="29"/>
      <c r="F751" s="13"/>
      <c r="G751" s="13"/>
      <c r="H751" s="13"/>
      <c r="I751" s="13"/>
      <c r="J751" s="13"/>
      <c r="K751" s="8"/>
      <c r="L751" s="9"/>
    </row>
    <row r="752">
      <c r="A752" s="10"/>
      <c r="B752" s="10"/>
      <c r="C752" s="10"/>
      <c r="D752" s="10"/>
      <c r="E752" s="29"/>
      <c r="F752" s="13"/>
      <c r="G752" s="13"/>
      <c r="H752" s="13"/>
      <c r="I752" s="13"/>
      <c r="J752" s="13"/>
      <c r="K752" s="8"/>
      <c r="L752" s="9"/>
    </row>
    <row r="753">
      <c r="A753" s="10"/>
      <c r="B753" s="10"/>
      <c r="C753" s="10"/>
      <c r="D753" s="10"/>
      <c r="E753" s="29"/>
      <c r="F753" s="13"/>
      <c r="G753" s="13"/>
      <c r="H753" s="13"/>
      <c r="I753" s="13"/>
      <c r="J753" s="13"/>
      <c r="K753" s="8"/>
      <c r="L753" s="9"/>
    </row>
    <row r="754">
      <c r="A754" s="10"/>
      <c r="B754" s="10"/>
      <c r="C754" s="10"/>
      <c r="D754" s="10"/>
      <c r="E754" s="29"/>
      <c r="F754" s="13"/>
      <c r="G754" s="13"/>
      <c r="H754" s="13"/>
      <c r="I754" s="13"/>
      <c r="J754" s="13"/>
      <c r="K754" s="8"/>
      <c r="L754" s="9"/>
    </row>
    <row r="755">
      <c r="A755" s="10"/>
      <c r="B755" s="10"/>
      <c r="C755" s="10"/>
      <c r="D755" s="10"/>
      <c r="E755" s="29"/>
      <c r="F755" s="13"/>
      <c r="G755" s="13"/>
      <c r="H755" s="13"/>
      <c r="I755" s="13"/>
      <c r="J755" s="13"/>
      <c r="K755" s="8"/>
      <c r="L755" s="9"/>
    </row>
    <row r="756">
      <c r="A756" s="10"/>
      <c r="B756" s="10"/>
      <c r="C756" s="10"/>
      <c r="D756" s="10"/>
      <c r="E756" s="29"/>
      <c r="F756" s="13"/>
      <c r="G756" s="13"/>
      <c r="H756" s="13"/>
      <c r="I756" s="13"/>
      <c r="J756" s="13"/>
      <c r="K756" s="8"/>
      <c r="L756" s="9"/>
    </row>
    <row r="757">
      <c r="A757" s="10"/>
      <c r="B757" s="10"/>
      <c r="C757" s="10"/>
      <c r="D757" s="10"/>
      <c r="E757" s="29"/>
      <c r="F757" s="13"/>
      <c r="G757" s="13"/>
      <c r="H757" s="13"/>
      <c r="I757" s="13"/>
      <c r="J757" s="13"/>
      <c r="K757" s="8"/>
      <c r="L757" s="9"/>
    </row>
    <row r="758">
      <c r="A758" s="10"/>
      <c r="B758" s="10"/>
      <c r="C758" s="10"/>
      <c r="D758" s="10"/>
      <c r="E758" s="29"/>
      <c r="F758" s="13"/>
      <c r="G758" s="13"/>
      <c r="H758" s="13"/>
      <c r="I758" s="13"/>
      <c r="J758" s="13"/>
      <c r="K758" s="8"/>
      <c r="L758" s="9"/>
    </row>
    <row r="759">
      <c r="A759" s="10"/>
      <c r="B759" s="10"/>
      <c r="C759" s="10"/>
      <c r="D759" s="10"/>
      <c r="E759" s="29"/>
      <c r="F759" s="13"/>
      <c r="G759" s="13"/>
      <c r="H759" s="13"/>
      <c r="I759" s="13"/>
      <c r="J759" s="13"/>
      <c r="K759" s="8"/>
      <c r="L759" s="9"/>
    </row>
    <row r="760">
      <c r="A760" s="10"/>
      <c r="B760" s="10"/>
      <c r="C760" s="10"/>
      <c r="D760" s="10"/>
      <c r="E760" s="29"/>
      <c r="F760" s="13"/>
      <c r="G760" s="13"/>
      <c r="H760" s="13"/>
      <c r="I760" s="13"/>
      <c r="J760" s="13"/>
      <c r="K760" s="8"/>
      <c r="L760" s="9"/>
    </row>
    <row r="761">
      <c r="A761" s="10"/>
      <c r="B761" s="10"/>
      <c r="C761" s="10"/>
      <c r="D761" s="10"/>
      <c r="E761" s="29"/>
      <c r="F761" s="13"/>
      <c r="G761" s="13"/>
      <c r="H761" s="13"/>
      <c r="I761" s="13"/>
      <c r="J761" s="13"/>
      <c r="K761" s="8"/>
      <c r="L761" s="9"/>
    </row>
    <row r="762">
      <c r="A762" s="10"/>
      <c r="B762" s="10"/>
      <c r="C762" s="10"/>
      <c r="D762" s="10"/>
      <c r="E762" s="29"/>
      <c r="F762" s="13"/>
      <c r="G762" s="13"/>
      <c r="H762" s="13"/>
      <c r="I762" s="13"/>
      <c r="J762" s="13"/>
      <c r="K762" s="8"/>
      <c r="L762" s="9"/>
    </row>
    <row r="763">
      <c r="A763" s="10"/>
      <c r="B763" s="10"/>
      <c r="C763" s="10"/>
      <c r="D763" s="10"/>
      <c r="E763" s="29"/>
      <c r="F763" s="13"/>
      <c r="G763" s="13"/>
      <c r="H763" s="13"/>
      <c r="I763" s="13"/>
      <c r="J763" s="13"/>
      <c r="K763" s="8"/>
      <c r="L763" s="9"/>
    </row>
    <row r="764">
      <c r="A764" s="10"/>
      <c r="B764" s="10"/>
      <c r="C764" s="10"/>
      <c r="D764" s="10"/>
      <c r="E764" s="29"/>
      <c r="F764" s="13"/>
      <c r="G764" s="13"/>
      <c r="H764" s="13"/>
      <c r="I764" s="13"/>
      <c r="J764" s="13"/>
      <c r="K764" s="8"/>
      <c r="L764" s="9"/>
    </row>
    <row r="765">
      <c r="A765" s="10"/>
      <c r="B765" s="10"/>
      <c r="C765" s="10"/>
      <c r="D765" s="10"/>
      <c r="E765" s="29"/>
      <c r="F765" s="13"/>
      <c r="G765" s="13"/>
      <c r="H765" s="13"/>
      <c r="I765" s="13"/>
      <c r="J765" s="13"/>
      <c r="K765" s="8"/>
      <c r="L765" s="9"/>
    </row>
    <row r="766">
      <c r="A766" s="10"/>
      <c r="B766" s="10"/>
      <c r="C766" s="10"/>
      <c r="D766" s="10"/>
      <c r="E766" s="29"/>
      <c r="F766" s="13"/>
      <c r="G766" s="13"/>
      <c r="H766" s="13"/>
      <c r="I766" s="13"/>
      <c r="J766" s="13"/>
      <c r="K766" s="8"/>
      <c r="L766" s="9"/>
    </row>
    <row r="767">
      <c r="A767" s="10"/>
      <c r="B767" s="10"/>
      <c r="C767" s="10"/>
      <c r="D767" s="10"/>
      <c r="E767" s="29"/>
      <c r="F767" s="13"/>
      <c r="G767" s="13"/>
      <c r="H767" s="13"/>
      <c r="I767" s="13"/>
      <c r="J767" s="13"/>
      <c r="K767" s="8"/>
      <c r="L767" s="9"/>
    </row>
    <row r="768">
      <c r="A768" s="10"/>
      <c r="B768" s="10"/>
      <c r="C768" s="10"/>
      <c r="D768" s="10"/>
      <c r="E768" s="29"/>
      <c r="F768" s="13"/>
      <c r="G768" s="13"/>
      <c r="H768" s="13"/>
      <c r="I768" s="13"/>
      <c r="J768" s="13"/>
      <c r="K768" s="8"/>
      <c r="L768" s="9"/>
    </row>
    <row r="769">
      <c r="A769" s="10"/>
      <c r="B769" s="10"/>
      <c r="C769" s="10"/>
      <c r="D769" s="10"/>
      <c r="E769" s="29"/>
      <c r="F769" s="13"/>
      <c r="G769" s="13"/>
      <c r="H769" s="13"/>
      <c r="I769" s="13"/>
      <c r="J769" s="13"/>
      <c r="K769" s="8"/>
      <c r="L769" s="9"/>
    </row>
    <row r="770">
      <c r="A770" s="10"/>
      <c r="B770" s="10"/>
      <c r="C770" s="10"/>
      <c r="D770" s="10"/>
      <c r="E770" s="29"/>
      <c r="F770" s="13"/>
      <c r="G770" s="13"/>
      <c r="H770" s="13"/>
      <c r="I770" s="13"/>
      <c r="J770" s="13"/>
      <c r="K770" s="8"/>
      <c r="L770" s="9"/>
    </row>
    <row r="771">
      <c r="A771" s="10"/>
      <c r="B771" s="10"/>
      <c r="C771" s="10"/>
      <c r="D771" s="10"/>
      <c r="E771" s="29"/>
      <c r="F771" s="13"/>
      <c r="G771" s="13"/>
      <c r="H771" s="13"/>
      <c r="I771" s="13"/>
      <c r="J771" s="13"/>
      <c r="K771" s="8"/>
      <c r="L771" s="9"/>
    </row>
    <row r="772">
      <c r="A772" s="10"/>
      <c r="B772" s="10"/>
      <c r="C772" s="10"/>
      <c r="D772" s="10"/>
      <c r="E772" s="29"/>
      <c r="F772" s="13"/>
      <c r="G772" s="13"/>
      <c r="H772" s="13"/>
      <c r="I772" s="13"/>
      <c r="J772" s="13"/>
      <c r="K772" s="8"/>
      <c r="L772" s="9"/>
    </row>
    <row r="773">
      <c r="A773" s="10"/>
      <c r="B773" s="10"/>
      <c r="C773" s="10"/>
      <c r="D773" s="10"/>
      <c r="E773" s="29"/>
      <c r="F773" s="13"/>
      <c r="G773" s="13"/>
      <c r="H773" s="13"/>
      <c r="I773" s="13"/>
      <c r="J773" s="13"/>
      <c r="K773" s="8"/>
      <c r="L773" s="9"/>
    </row>
    <row r="774">
      <c r="A774" s="10"/>
      <c r="B774" s="10"/>
      <c r="C774" s="10"/>
      <c r="D774" s="10"/>
      <c r="E774" s="29"/>
      <c r="F774" s="13"/>
      <c r="G774" s="13"/>
      <c r="H774" s="13"/>
      <c r="I774" s="13"/>
      <c r="J774" s="13"/>
      <c r="K774" s="8"/>
      <c r="L774" s="9"/>
    </row>
    <row r="775">
      <c r="A775" s="10"/>
      <c r="B775" s="10"/>
      <c r="C775" s="10"/>
      <c r="D775" s="10"/>
      <c r="E775" s="29"/>
      <c r="F775" s="13"/>
      <c r="G775" s="13"/>
      <c r="H775" s="13"/>
      <c r="I775" s="13"/>
      <c r="J775" s="13"/>
      <c r="K775" s="8"/>
      <c r="L775" s="9"/>
    </row>
    <row r="776">
      <c r="A776" s="10"/>
      <c r="B776" s="10"/>
      <c r="C776" s="10"/>
      <c r="D776" s="10"/>
      <c r="E776" s="29"/>
      <c r="F776" s="13"/>
      <c r="G776" s="13"/>
      <c r="H776" s="13"/>
      <c r="I776" s="13"/>
      <c r="J776" s="13"/>
      <c r="K776" s="8"/>
      <c r="L776" s="9"/>
    </row>
    <row r="777">
      <c r="A777" s="10"/>
      <c r="B777" s="10"/>
      <c r="C777" s="10"/>
      <c r="D777" s="10"/>
      <c r="E777" s="29"/>
      <c r="F777" s="13"/>
      <c r="G777" s="13"/>
      <c r="H777" s="13"/>
      <c r="I777" s="13"/>
      <c r="J777" s="13"/>
      <c r="K777" s="8"/>
      <c r="L777" s="9"/>
    </row>
    <row r="778">
      <c r="A778" s="10"/>
      <c r="B778" s="10"/>
      <c r="C778" s="10"/>
      <c r="D778" s="10"/>
      <c r="E778" s="29"/>
      <c r="F778" s="13"/>
      <c r="G778" s="13"/>
      <c r="H778" s="13"/>
      <c r="I778" s="13"/>
      <c r="J778" s="13"/>
      <c r="K778" s="8"/>
      <c r="L778" s="9"/>
    </row>
    <row r="779">
      <c r="A779" s="10"/>
      <c r="B779" s="10"/>
      <c r="C779" s="10"/>
      <c r="D779" s="10"/>
      <c r="E779" s="29"/>
      <c r="F779" s="13"/>
      <c r="G779" s="13"/>
      <c r="H779" s="13"/>
      <c r="I779" s="13"/>
      <c r="J779" s="13"/>
      <c r="K779" s="8"/>
      <c r="L779" s="9"/>
    </row>
    <row r="780">
      <c r="A780" s="10"/>
      <c r="B780" s="10"/>
      <c r="C780" s="10"/>
      <c r="D780" s="10"/>
      <c r="E780" s="29"/>
      <c r="F780" s="13"/>
      <c r="G780" s="13"/>
      <c r="H780" s="13"/>
      <c r="I780" s="13"/>
      <c r="J780" s="13"/>
      <c r="K780" s="8"/>
      <c r="L780" s="9"/>
    </row>
    <row r="781">
      <c r="A781" s="10"/>
      <c r="B781" s="10"/>
      <c r="C781" s="10"/>
      <c r="D781" s="10"/>
      <c r="E781" s="29"/>
      <c r="F781" s="13"/>
      <c r="G781" s="13"/>
      <c r="H781" s="13"/>
      <c r="I781" s="13"/>
      <c r="J781" s="13"/>
      <c r="K781" s="8"/>
      <c r="L781" s="9"/>
    </row>
    <row r="782">
      <c r="A782" s="10"/>
      <c r="B782" s="10"/>
      <c r="C782" s="10"/>
      <c r="D782" s="10"/>
      <c r="E782" s="29"/>
      <c r="F782" s="13"/>
      <c r="G782" s="13"/>
      <c r="H782" s="13"/>
      <c r="I782" s="13"/>
      <c r="J782" s="13"/>
      <c r="K782" s="8"/>
      <c r="L782" s="9"/>
    </row>
    <row r="783">
      <c r="A783" s="10"/>
      <c r="B783" s="10"/>
      <c r="C783" s="10"/>
      <c r="D783" s="10"/>
      <c r="E783" s="29"/>
      <c r="F783" s="13"/>
      <c r="G783" s="13"/>
      <c r="H783" s="13"/>
      <c r="I783" s="13"/>
      <c r="J783" s="13"/>
      <c r="K783" s="8"/>
      <c r="L783" s="9"/>
    </row>
    <row r="784">
      <c r="A784" s="10"/>
      <c r="B784" s="10"/>
      <c r="C784" s="10"/>
      <c r="D784" s="10"/>
      <c r="E784" s="29"/>
      <c r="F784" s="13"/>
      <c r="G784" s="13"/>
      <c r="H784" s="13"/>
      <c r="I784" s="13"/>
      <c r="J784" s="13"/>
      <c r="K784" s="8"/>
      <c r="L784" s="9"/>
    </row>
    <row r="785">
      <c r="A785" s="10"/>
      <c r="B785" s="10"/>
      <c r="C785" s="10"/>
      <c r="D785" s="10"/>
      <c r="E785" s="29"/>
      <c r="F785" s="13"/>
      <c r="G785" s="13"/>
      <c r="H785" s="13"/>
      <c r="I785" s="13"/>
      <c r="J785" s="13"/>
      <c r="K785" s="8"/>
      <c r="L785" s="9"/>
    </row>
    <row r="786">
      <c r="A786" s="10"/>
      <c r="B786" s="10"/>
      <c r="C786" s="10"/>
      <c r="D786" s="10"/>
      <c r="E786" s="29"/>
      <c r="F786" s="13"/>
      <c r="G786" s="13"/>
      <c r="H786" s="13"/>
      <c r="I786" s="13"/>
      <c r="J786" s="13"/>
      <c r="K786" s="8"/>
      <c r="L786" s="9"/>
    </row>
    <row r="787">
      <c r="A787" s="10"/>
      <c r="B787" s="10"/>
      <c r="C787" s="10"/>
      <c r="D787" s="10"/>
      <c r="E787" s="29"/>
      <c r="F787" s="13"/>
      <c r="G787" s="13"/>
      <c r="H787" s="13"/>
      <c r="I787" s="13"/>
      <c r="J787" s="13"/>
      <c r="K787" s="8"/>
      <c r="L787" s="9"/>
    </row>
    <row r="788">
      <c r="A788" s="10"/>
      <c r="B788" s="10"/>
      <c r="C788" s="10"/>
      <c r="D788" s="10"/>
      <c r="E788" s="29"/>
      <c r="F788" s="13"/>
      <c r="G788" s="13"/>
      <c r="H788" s="13"/>
      <c r="I788" s="13"/>
      <c r="J788" s="13"/>
      <c r="K788" s="8"/>
      <c r="L788" s="9"/>
    </row>
    <row r="789">
      <c r="A789" s="10"/>
      <c r="B789" s="10"/>
      <c r="C789" s="10"/>
      <c r="D789" s="10"/>
      <c r="E789" s="29"/>
      <c r="F789" s="13"/>
      <c r="G789" s="13"/>
      <c r="H789" s="13"/>
      <c r="I789" s="13"/>
      <c r="J789" s="13"/>
      <c r="K789" s="8"/>
      <c r="L789" s="9"/>
    </row>
    <row r="790">
      <c r="A790" s="10"/>
      <c r="B790" s="10"/>
      <c r="C790" s="10"/>
      <c r="D790" s="10"/>
      <c r="E790" s="29"/>
      <c r="F790" s="13"/>
      <c r="G790" s="13"/>
      <c r="H790" s="13"/>
      <c r="I790" s="13"/>
      <c r="J790" s="13"/>
      <c r="K790" s="8"/>
      <c r="L790" s="9"/>
    </row>
    <row r="791">
      <c r="A791" s="10"/>
      <c r="B791" s="10"/>
      <c r="C791" s="10"/>
      <c r="D791" s="10"/>
      <c r="E791" s="29"/>
      <c r="F791" s="13"/>
      <c r="G791" s="13"/>
      <c r="H791" s="13"/>
      <c r="I791" s="13"/>
      <c r="J791" s="13"/>
      <c r="K791" s="8"/>
      <c r="L791" s="9"/>
    </row>
    <row r="792">
      <c r="A792" s="10"/>
      <c r="B792" s="10"/>
      <c r="C792" s="10"/>
      <c r="D792" s="10"/>
      <c r="E792" s="29"/>
      <c r="F792" s="13"/>
      <c r="G792" s="13"/>
      <c r="H792" s="13"/>
      <c r="I792" s="13"/>
      <c r="J792" s="13"/>
      <c r="K792" s="8"/>
      <c r="L792" s="9"/>
    </row>
    <row r="793">
      <c r="A793" s="10"/>
      <c r="B793" s="10"/>
      <c r="C793" s="10"/>
      <c r="D793" s="10"/>
      <c r="E793" s="29"/>
      <c r="F793" s="13"/>
      <c r="G793" s="13"/>
      <c r="H793" s="13"/>
      <c r="I793" s="13"/>
      <c r="J793" s="13"/>
      <c r="K793" s="8"/>
      <c r="L793" s="9"/>
    </row>
    <row r="794">
      <c r="A794" s="10"/>
      <c r="B794" s="10"/>
      <c r="C794" s="10"/>
      <c r="D794" s="10"/>
      <c r="E794" s="29"/>
      <c r="F794" s="13"/>
      <c r="G794" s="13"/>
      <c r="H794" s="13"/>
      <c r="I794" s="13"/>
      <c r="J794" s="13"/>
      <c r="K794" s="8"/>
      <c r="L794" s="9"/>
    </row>
    <row r="795">
      <c r="A795" s="10"/>
      <c r="B795" s="10"/>
      <c r="C795" s="10"/>
      <c r="D795" s="10"/>
      <c r="E795" s="29"/>
      <c r="F795" s="13"/>
      <c r="G795" s="13"/>
      <c r="H795" s="13"/>
      <c r="I795" s="13"/>
      <c r="J795" s="13"/>
      <c r="K795" s="8"/>
      <c r="L795" s="9"/>
    </row>
    <row r="796">
      <c r="A796" s="10"/>
      <c r="B796" s="10"/>
      <c r="C796" s="10"/>
      <c r="D796" s="10"/>
      <c r="E796" s="29"/>
      <c r="F796" s="13"/>
      <c r="G796" s="13"/>
      <c r="H796" s="13"/>
      <c r="I796" s="13"/>
      <c r="J796" s="13"/>
      <c r="K796" s="8"/>
      <c r="L796" s="9"/>
    </row>
    <row r="797">
      <c r="A797" s="10"/>
      <c r="B797" s="10"/>
      <c r="C797" s="10"/>
      <c r="D797" s="10"/>
      <c r="E797" s="29"/>
      <c r="F797" s="13"/>
      <c r="G797" s="13"/>
      <c r="H797" s="13"/>
      <c r="I797" s="13"/>
      <c r="J797" s="13"/>
      <c r="K797" s="8"/>
      <c r="L797" s="9"/>
    </row>
    <row r="798">
      <c r="A798" s="10"/>
      <c r="B798" s="10"/>
      <c r="C798" s="10"/>
      <c r="D798" s="10"/>
      <c r="E798" s="29"/>
      <c r="F798" s="13"/>
      <c r="G798" s="13"/>
      <c r="H798" s="13"/>
      <c r="I798" s="13"/>
      <c r="J798" s="13"/>
      <c r="K798" s="8"/>
      <c r="L798" s="9"/>
    </row>
    <row r="799">
      <c r="A799" s="10"/>
      <c r="B799" s="10"/>
      <c r="C799" s="10"/>
      <c r="D799" s="10"/>
      <c r="E799" s="29"/>
      <c r="F799" s="13"/>
      <c r="G799" s="13"/>
      <c r="H799" s="13"/>
      <c r="I799" s="13"/>
      <c r="J799" s="13"/>
      <c r="K799" s="8"/>
      <c r="L799" s="9"/>
    </row>
    <row r="800">
      <c r="A800" s="10"/>
      <c r="B800" s="10"/>
      <c r="C800" s="10"/>
      <c r="D800" s="10"/>
      <c r="E800" s="29"/>
      <c r="F800" s="13"/>
      <c r="G800" s="13"/>
      <c r="H800" s="13"/>
      <c r="I800" s="13"/>
      <c r="J800" s="13"/>
      <c r="K800" s="8"/>
      <c r="L800" s="9"/>
    </row>
    <row r="801">
      <c r="A801" s="10"/>
      <c r="B801" s="10"/>
      <c r="C801" s="10"/>
      <c r="D801" s="10"/>
      <c r="E801" s="29"/>
      <c r="F801" s="13"/>
      <c r="G801" s="13"/>
      <c r="H801" s="13"/>
      <c r="I801" s="13"/>
      <c r="J801" s="13"/>
      <c r="K801" s="8"/>
      <c r="L801" s="9"/>
    </row>
    <row r="802">
      <c r="A802" s="10"/>
      <c r="B802" s="10"/>
      <c r="C802" s="10"/>
      <c r="D802" s="10"/>
      <c r="E802" s="29"/>
      <c r="F802" s="13"/>
      <c r="G802" s="13"/>
      <c r="H802" s="13"/>
      <c r="I802" s="13"/>
      <c r="J802" s="13"/>
      <c r="K802" s="8"/>
      <c r="L802" s="9"/>
    </row>
    <row r="803">
      <c r="A803" s="10"/>
      <c r="B803" s="10"/>
      <c r="C803" s="10"/>
      <c r="D803" s="10"/>
      <c r="E803" s="29"/>
      <c r="F803" s="13"/>
      <c r="G803" s="13"/>
      <c r="H803" s="13"/>
      <c r="I803" s="13"/>
      <c r="J803" s="13"/>
      <c r="K803" s="8"/>
      <c r="L803" s="9"/>
    </row>
    <row r="804">
      <c r="A804" s="10"/>
      <c r="B804" s="10"/>
      <c r="C804" s="10"/>
      <c r="D804" s="10"/>
      <c r="E804" s="29"/>
      <c r="F804" s="13"/>
      <c r="G804" s="13"/>
      <c r="H804" s="13"/>
      <c r="I804" s="13"/>
      <c r="J804" s="13"/>
      <c r="K804" s="8"/>
      <c r="L804" s="9"/>
    </row>
    <row r="805">
      <c r="A805" s="10"/>
      <c r="B805" s="10"/>
      <c r="C805" s="10"/>
      <c r="D805" s="10"/>
      <c r="E805" s="29"/>
      <c r="F805" s="13"/>
      <c r="G805" s="13"/>
      <c r="H805" s="13"/>
      <c r="I805" s="13"/>
      <c r="J805" s="13"/>
      <c r="K805" s="8"/>
      <c r="L805" s="9"/>
    </row>
    <row r="806">
      <c r="A806" s="10"/>
      <c r="B806" s="10"/>
      <c r="C806" s="10"/>
      <c r="D806" s="10"/>
      <c r="E806" s="29"/>
      <c r="F806" s="13"/>
      <c r="G806" s="13"/>
      <c r="H806" s="13"/>
      <c r="I806" s="13"/>
      <c r="J806" s="13"/>
      <c r="K806" s="8"/>
      <c r="L806" s="9"/>
    </row>
    <row r="807">
      <c r="A807" s="10"/>
      <c r="B807" s="10"/>
      <c r="C807" s="10"/>
      <c r="D807" s="10"/>
      <c r="E807" s="29"/>
      <c r="F807" s="13"/>
      <c r="G807" s="13"/>
      <c r="H807" s="13"/>
      <c r="I807" s="13"/>
      <c r="J807" s="13"/>
      <c r="K807" s="8"/>
      <c r="L807" s="9"/>
    </row>
    <row r="808">
      <c r="A808" s="10"/>
      <c r="B808" s="10"/>
      <c r="C808" s="10"/>
      <c r="D808" s="10"/>
      <c r="E808" s="29"/>
      <c r="F808" s="13"/>
      <c r="G808" s="13"/>
      <c r="H808" s="13"/>
      <c r="I808" s="13"/>
      <c r="J808" s="13"/>
      <c r="K808" s="8"/>
      <c r="L808" s="9"/>
    </row>
    <row r="809">
      <c r="A809" s="10"/>
      <c r="B809" s="10"/>
      <c r="C809" s="10"/>
      <c r="D809" s="10"/>
      <c r="E809" s="29"/>
      <c r="F809" s="13"/>
      <c r="G809" s="13"/>
      <c r="H809" s="13"/>
      <c r="I809" s="13"/>
      <c r="J809" s="13"/>
      <c r="K809" s="8"/>
      <c r="L809" s="9"/>
    </row>
    <row r="810">
      <c r="A810" s="10"/>
      <c r="B810" s="10"/>
      <c r="C810" s="10"/>
      <c r="D810" s="10"/>
      <c r="E810" s="29"/>
      <c r="F810" s="13"/>
      <c r="G810" s="13"/>
      <c r="H810" s="13"/>
      <c r="I810" s="13"/>
      <c r="J810" s="13"/>
      <c r="K810" s="8"/>
      <c r="L810" s="9"/>
    </row>
    <row r="811">
      <c r="A811" s="10"/>
      <c r="B811" s="10"/>
      <c r="C811" s="10"/>
      <c r="D811" s="10"/>
      <c r="E811" s="29"/>
      <c r="F811" s="13"/>
      <c r="G811" s="13"/>
      <c r="H811" s="13"/>
      <c r="I811" s="13"/>
      <c r="J811" s="13"/>
      <c r="K811" s="8"/>
      <c r="L811" s="9"/>
    </row>
    <row r="812">
      <c r="A812" s="10"/>
      <c r="B812" s="10"/>
      <c r="C812" s="10"/>
      <c r="D812" s="10"/>
      <c r="E812" s="29"/>
      <c r="F812" s="13"/>
      <c r="G812" s="13"/>
      <c r="H812" s="13"/>
      <c r="I812" s="13"/>
      <c r="J812" s="13"/>
      <c r="K812" s="8"/>
      <c r="L812" s="9"/>
    </row>
    <row r="813">
      <c r="A813" s="10"/>
      <c r="B813" s="10"/>
      <c r="C813" s="10"/>
      <c r="D813" s="10"/>
      <c r="E813" s="29"/>
      <c r="F813" s="13"/>
      <c r="G813" s="13"/>
      <c r="H813" s="13"/>
      <c r="I813" s="13"/>
      <c r="J813" s="13"/>
      <c r="K813" s="8"/>
      <c r="L813" s="9"/>
    </row>
    <row r="814">
      <c r="A814" s="10"/>
      <c r="B814" s="10"/>
      <c r="C814" s="10"/>
      <c r="D814" s="10"/>
      <c r="E814" s="29"/>
      <c r="F814" s="13"/>
      <c r="G814" s="13"/>
      <c r="H814" s="13"/>
      <c r="I814" s="13"/>
      <c r="J814" s="13"/>
      <c r="K814" s="8"/>
      <c r="L814" s="9"/>
    </row>
    <row r="815">
      <c r="A815" s="10"/>
      <c r="B815" s="10"/>
      <c r="C815" s="10"/>
      <c r="D815" s="10"/>
      <c r="E815" s="29"/>
      <c r="F815" s="13"/>
      <c r="G815" s="13"/>
      <c r="H815" s="13"/>
      <c r="I815" s="13"/>
      <c r="J815" s="13"/>
      <c r="K815" s="8"/>
      <c r="L815" s="9"/>
    </row>
    <row r="816">
      <c r="A816" s="10"/>
      <c r="B816" s="10"/>
      <c r="C816" s="10"/>
      <c r="D816" s="10"/>
      <c r="E816" s="29"/>
      <c r="F816" s="13"/>
      <c r="G816" s="13"/>
      <c r="H816" s="13"/>
      <c r="I816" s="13"/>
      <c r="J816" s="13"/>
      <c r="K816" s="8"/>
      <c r="L816" s="9"/>
    </row>
    <row r="817">
      <c r="A817" s="10"/>
      <c r="B817" s="10"/>
      <c r="C817" s="10"/>
      <c r="D817" s="10"/>
      <c r="E817" s="29"/>
      <c r="F817" s="13"/>
      <c r="G817" s="13"/>
      <c r="H817" s="13"/>
      <c r="I817" s="13"/>
      <c r="J817" s="13"/>
      <c r="K817" s="8"/>
      <c r="L817" s="9"/>
    </row>
    <row r="818">
      <c r="A818" s="10"/>
      <c r="B818" s="10"/>
      <c r="C818" s="10"/>
      <c r="D818" s="10"/>
      <c r="E818" s="29"/>
      <c r="F818" s="13"/>
      <c r="G818" s="13"/>
      <c r="H818" s="13"/>
      <c r="I818" s="13"/>
      <c r="J818" s="13"/>
      <c r="K818" s="8"/>
      <c r="L818" s="9"/>
    </row>
    <row r="819">
      <c r="A819" s="10"/>
      <c r="B819" s="10"/>
      <c r="C819" s="10"/>
      <c r="D819" s="10"/>
      <c r="E819" s="29"/>
      <c r="F819" s="13"/>
      <c r="G819" s="13"/>
      <c r="H819" s="13"/>
      <c r="I819" s="13"/>
      <c r="J819" s="13"/>
      <c r="K819" s="8"/>
      <c r="L819" s="9"/>
    </row>
    <row r="820">
      <c r="A820" s="10"/>
      <c r="B820" s="10"/>
      <c r="C820" s="10"/>
      <c r="D820" s="10"/>
      <c r="E820" s="29"/>
      <c r="F820" s="13"/>
      <c r="G820" s="13"/>
      <c r="H820" s="13"/>
      <c r="I820" s="13"/>
      <c r="J820" s="13"/>
      <c r="K820" s="8"/>
      <c r="L820" s="9"/>
    </row>
    <row r="821">
      <c r="A821" s="10"/>
      <c r="B821" s="10"/>
      <c r="C821" s="10"/>
      <c r="D821" s="10"/>
      <c r="E821" s="29"/>
      <c r="F821" s="13"/>
      <c r="G821" s="13"/>
      <c r="H821" s="13"/>
      <c r="I821" s="13"/>
      <c r="J821" s="13"/>
      <c r="K821" s="8"/>
      <c r="L821" s="9"/>
    </row>
    <row r="822">
      <c r="A822" s="10"/>
      <c r="B822" s="10"/>
      <c r="C822" s="10"/>
      <c r="D822" s="10"/>
      <c r="E822" s="29"/>
      <c r="F822" s="13"/>
      <c r="G822" s="13"/>
      <c r="H822" s="13"/>
      <c r="I822" s="13"/>
      <c r="J822" s="13"/>
      <c r="K822" s="8"/>
      <c r="L822" s="9"/>
    </row>
    <row r="823">
      <c r="A823" s="10"/>
      <c r="B823" s="10"/>
      <c r="C823" s="10"/>
      <c r="D823" s="10"/>
      <c r="E823" s="29"/>
      <c r="F823" s="13"/>
      <c r="G823" s="13"/>
      <c r="H823" s="13"/>
      <c r="I823" s="13"/>
      <c r="J823" s="13"/>
      <c r="K823" s="8"/>
      <c r="L823" s="9"/>
    </row>
    <row r="824">
      <c r="A824" s="10"/>
      <c r="B824" s="10"/>
      <c r="C824" s="10"/>
      <c r="D824" s="10"/>
      <c r="E824" s="29"/>
      <c r="F824" s="13"/>
      <c r="G824" s="13"/>
      <c r="H824" s="13"/>
      <c r="I824" s="13"/>
      <c r="J824" s="13"/>
      <c r="K824" s="8"/>
      <c r="L824" s="9"/>
    </row>
    <row r="825">
      <c r="A825" s="10"/>
      <c r="B825" s="10"/>
      <c r="C825" s="10"/>
      <c r="D825" s="10"/>
      <c r="E825" s="29"/>
      <c r="F825" s="13"/>
      <c r="G825" s="13"/>
      <c r="H825" s="13"/>
      <c r="I825" s="13"/>
      <c r="J825" s="13"/>
      <c r="K825" s="8"/>
      <c r="L825" s="9"/>
    </row>
    <row r="826">
      <c r="A826" s="10"/>
      <c r="B826" s="10"/>
      <c r="C826" s="10"/>
      <c r="D826" s="10"/>
      <c r="E826" s="29"/>
      <c r="F826" s="13"/>
      <c r="G826" s="13"/>
      <c r="H826" s="13"/>
      <c r="I826" s="13"/>
      <c r="J826" s="13"/>
      <c r="K826" s="8"/>
      <c r="L826" s="9"/>
    </row>
    <row r="827">
      <c r="A827" s="10"/>
      <c r="B827" s="10"/>
      <c r="C827" s="10"/>
      <c r="D827" s="10"/>
      <c r="E827" s="29"/>
      <c r="F827" s="13"/>
      <c r="G827" s="13"/>
      <c r="H827" s="13"/>
      <c r="I827" s="13"/>
      <c r="J827" s="13"/>
      <c r="K827" s="8"/>
      <c r="L827" s="9"/>
    </row>
    <row r="828">
      <c r="A828" s="10"/>
      <c r="B828" s="10"/>
      <c r="C828" s="10"/>
      <c r="D828" s="10"/>
      <c r="E828" s="29"/>
      <c r="F828" s="13"/>
      <c r="G828" s="13"/>
      <c r="H828" s="13"/>
      <c r="I828" s="13"/>
      <c r="J828" s="13"/>
      <c r="K828" s="8"/>
      <c r="L828" s="9"/>
    </row>
    <row r="829">
      <c r="A829" s="10"/>
      <c r="B829" s="10"/>
      <c r="C829" s="10"/>
      <c r="D829" s="10"/>
      <c r="E829" s="29"/>
      <c r="F829" s="13"/>
      <c r="G829" s="13"/>
      <c r="H829" s="13"/>
      <c r="I829" s="13"/>
      <c r="J829" s="13"/>
      <c r="K829" s="8"/>
      <c r="L829" s="9"/>
    </row>
    <row r="830">
      <c r="A830" s="10"/>
      <c r="B830" s="10"/>
      <c r="C830" s="10"/>
      <c r="D830" s="10"/>
      <c r="E830" s="29"/>
      <c r="F830" s="13"/>
      <c r="G830" s="13"/>
      <c r="H830" s="13"/>
      <c r="I830" s="13"/>
      <c r="J830" s="13"/>
      <c r="K830" s="8"/>
      <c r="L830" s="9"/>
    </row>
    <row r="831">
      <c r="A831" s="10"/>
      <c r="B831" s="10"/>
      <c r="C831" s="10"/>
      <c r="D831" s="10"/>
      <c r="E831" s="29"/>
      <c r="F831" s="13"/>
      <c r="G831" s="13"/>
      <c r="H831" s="13"/>
      <c r="I831" s="13"/>
      <c r="J831" s="13"/>
      <c r="K831" s="8"/>
      <c r="L831" s="9"/>
    </row>
    <row r="832">
      <c r="A832" s="10"/>
      <c r="B832" s="10"/>
      <c r="C832" s="10"/>
      <c r="D832" s="10"/>
      <c r="E832" s="29"/>
      <c r="F832" s="13"/>
      <c r="G832" s="13"/>
      <c r="H832" s="13"/>
      <c r="I832" s="13"/>
      <c r="J832" s="13"/>
      <c r="K832" s="8"/>
      <c r="L832" s="9"/>
    </row>
    <row r="833">
      <c r="A833" s="10"/>
      <c r="B833" s="10"/>
      <c r="C833" s="10"/>
      <c r="D833" s="10"/>
      <c r="E833" s="29"/>
      <c r="F833" s="13"/>
      <c r="G833" s="13"/>
      <c r="H833" s="13"/>
      <c r="I833" s="13"/>
      <c r="J833" s="13"/>
      <c r="K833" s="8"/>
      <c r="L833" s="9"/>
    </row>
    <row r="834">
      <c r="A834" s="10"/>
      <c r="B834" s="10"/>
      <c r="C834" s="10"/>
      <c r="D834" s="10"/>
      <c r="E834" s="29"/>
      <c r="F834" s="13"/>
      <c r="G834" s="13"/>
      <c r="H834" s="13"/>
      <c r="I834" s="13"/>
      <c r="J834" s="13"/>
      <c r="K834" s="8"/>
      <c r="L834" s="9"/>
    </row>
    <row r="835">
      <c r="A835" s="10"/>
      <c r="B835" s="10"/>
      <c r="C835" s="10"/>
      <c r="D835" s="10"/>
      <c r="E835" s="29"/>
      <c r="F835" s="13"/>
      <c r="G835" s="13"/>
      <c r="H835" s="13"/>
      <c r="I835" s="13"/>
      <c r="J835" s="13"/>
      <c r="K835" s="8"/>
      <c r="L835" s="9"/>
    </row>
    <row r="836">
      <c r="A836" s="10"/>
      <c r="B836" s="10"/>
      <c r="C836" s="10"/>
      <c r="D836" s="10"/>
      <c r="E836" s="29"/>
      <c r="F836" s="13"/>
      <c r="G836" s="13"/>
      <c r="H836" s="13"/>
      <c r="I836" s="13"/>
      <c r="J836" s="13"/>
      <c r="K836" s="8"/>
      <c r="L836" s="9"/>
    </row>
    <row r="837">
      <c r="A837" s="10"/>
      <c r="B837" s="10"/>
      <c r="C837" s="10"/>
      <c r="D837" s="10"/>
      <c r="E837" s="29"/>
      <c r="F837" s="13"/>
      <c r="G837" s="13"/>
      <c r="H837" s="13"/>
      <c r="I837" s="13"/>
      <c r="J837" s="13"/>
      <c r="K837" s="8"/>
      <c r="L837" s="9"/>
    </row>
    <row r="838">
      <c r="A838" s="10"/>
      <c r="B838" s="10"/>
      <c r="C838" s="10"/>
      <c r="D838" s="10"/>
      <c r="E838" s="29"/>
      <c r="F838" s="13"/>
      <c r="G838" s="13"/>
      <c r="H838" s="13"/>
      <c r="I838" s="13"/>
      <c r="J838" s="13"/>
      <c r="K838" s="8"/>
      <c r="L838" s="9"/>
    </row>
    <row r="839">
      <c r="A839" s="10"/>
      <c r="B839" s="10"/>
      <c r="C839" s="10"/>
      <c r="D839" s="10"/>
      <c r="E839" s="29"/>
      <c r="F839" s="13"/>
      <c r="G839" s="13"/>
      <c r="H839" s="13"/>
      <c r="I839" s="13"/>
      <c r="J839" s="13"/>
      <c r="K839" s="8"/>
      <c r="L839" s="9"/>
    </row>
    <row r="840">
      <c r="A840" s="10"/>
      <c r="B840" s="10"/>
      <c r="C840" s="10"/>
      <c r="D840" s="10"/>
      <c r="E840" s="29"/>
      <c r="F840" s="13"/>
      <c r="G840" s="13"/>
      <c r="H840" s="13"/>
      <c r="I840" s="13"/>
      <c r="J840" s="13"/>
      <c r="K840" s="8"/>
      <c r="L840" s="9"/>
    </row>
    <row r="841">
      <c r="A841" s="10"/>
      <c r="B841" s="10"/>
      <c r="C841" s="10"/>
      <c r="D841" s="10"/>
      <c r="E841" s="29"/>
      <c r="F841" s="13"/>
      <c r="G841" s="13"/>
      <c r="H841" s="13"/>
      <c r="I841" s="13"/>
      <c r="J841" s="13"/>
      <c r="K841" s="8"/>
      <c r="L841" s="9"/>
    </row>
    <row r="842">
      <c r="A842" s="10"/>
      <c r="B842" s="10"/>
      <c r="C842" s="10"/>
      <c r="D842" s="10"/>
      <c r="E842" s="29"/>
      <c r="F842" s="13"/>
      <c r="G842" s="13"/>
      <c r="H842" s="13"/>
      <c r="I842" s="13"/>
      <c r="J842" s="13"/>
      <c r="K842" s="8"/>
      <c r="L842" s="9"/>
    </row>
    <row r="843">
      <c r="A843" s="10"/>
      <c r="B843" s="10"/>
      <c r="C843" s="10"/>
      <c r="D843" s="10"/>
      <c r="E843" s="29"/>
      <c r="F843" s="13"/>
      <c r="G843" s="13"/>
      <c r="H843" s="13"/>
      <c r="I843" s="13"/>
      <c r="J843" s="13"/>
      <c r="K843" s="8"/>
      <c r="L843" s="9"/>
    </row>
    <row r="844">
      <c r="A844" s="10"/>
      <c r="B844" s="10"/>
      <c r="C844" s="10"/>
      <c r="D844" s="10"/>
      <c r="E844" s="29"/>
      <c r="F844" s="13"/>
      <c r="G844" s="13"/>
      <c r="H844" s="13"/>
      <c r="I844" s="13"/>
      <c r="J844" s="13"/>
      <c r="K844" s="8"/>
      <c r="L844" s="9"/>
    </row>
    <row r="845">
      <c r="A845" s="10"/>
      <c r="B845" s="10"/>
      <c r="C845" s="10"/>
      <c r="D845" s="10"/>
      <c r="E845" s="29"/>
      <c r="F845" s="13"/>
      <c r="G845" s="13"/>
      <c r="H845" s="13"/>
      <c r="I845" s="13"/>
      <c r="J845" s="13"/>
      <c r="K845" s="8"/>
      <c r="L845" s="9"/>
    </row>
    <row r="846">
      <c r="A846" s="10"/>
      <c r="B846" s="10"/>
      <c r="C846" s="10"/>
      <c r="D846" s="10"/>
      <c r="E846" s="29"/>
      <c r="F846" s="13"/>
      <c r="G846" s="13"/>
      <c r="H846" s="13"/>
      <c r="I846" s="13"/>
      <c r="J846" s="13"/>
      <c r="K846" s="8"/>
      <c r="L846" s="9"/>
    </row>
    <row r="847">
      <c r="A847" s="10"/>
      <c r="B847" s="10"/>
      <c r="C847" s="10"/>
      <c r="D847" s="10"/>
      <c r="E847" s="29"/>
      <c r="F847" s="13"/>
      <c r="G847" s="13"/>
      <c r="H847" s="13"/>
      <c r="I847" s="13"/>
      <c r="J847" s="13"/>
      <c r="K847" s="8"/>
      <c r="L847" s="9"/>
    </row>
    <row r="848">
      <c r="A848" s="10"/>
      <c r="B848" s="10"/>
      <c r="C848" s="10"/>
      <c r="D848" s="10"/>
      <c r="E848" s="29"/>
      <c r="F848" s="13"/>
      <c r="G848" s="13"/>
      <c r="H848" s="13"/>
      <c r="I848" s="13"/>
      <c r="J848" s="13"/>
      <c r="K848" s="8"/>
      <c r="L848" s="9"/>
    </row>
    <row r="849">
      <c r="A849" s="10"/>
      <c r="B849" s="10"/>
      <c r="C849" s="10"/>
      <c r="D849" s="10"/>
      <c r="E849" s="29"/>
      <c r="F849" s="13"/>
      <c r="G849" s="13"/>
      <c r="H849" s="13"/>
      <c r="I849" s="13"/>
      <c r="J849" s="13"/>
      <c r="K849" s="8"/>
      <c r="L849" s="9"/>
    </row>
    <row r="850">
      <c r="A850" s="10"/>
      <c r="B850" s="10"/>
      <c r="C850" s="10"/>
      <c r="D850" s="10"/>
      <c r="E850" s="29"/>
      <c r="F850" s="13"/>
      <c r="G850" s="13"/>
      <c r="H850" s="13"/>
      <c r="I850" s="13"/>
      <c r="J850" s="13"/>
      <c r="K850" s="8"/>
      <c r="L850" s="9"/>
    </row>
    <row r="851">
      <c r="A851" s="10"/>
      <c r="B851" s="10"/>
      <c r="C851" s="10"/>
      <c r="D851" s="10"/>
      <c r="E851" s="29"/>
      <c r="F851" s="13"/>
      <c r="G851" s="13"/>
      <c r="H851" s="13"/>
      <c r="I851" s="13"/>
      <c r="J851" s="13"/>
      <c r="K851" s="8"/>
      <c r="L851" s="9"/>
    </row>
    <row r="852">
      <c r="A852" s="10"/>
      <c r="B852" s="10"/>
      <c r="C852" s="10"/>
      <c r="D852" s="10"/>
      <c r="E852" s="29"/>
      <c r="F852" s="13"/>
      <c r="G852" s="13"/>
      <c r="H852" s="13"/>
      <c r="I852" s="13"/>
      <c r="J852" s="13"/>
      <c r="K852" s="8"/>
      <c r="L852" s="9"/>
    </row>
    <row r="853">
      <c r="A853" s="10"/>
      <c r="B853" s="10"/>
      <c r="C853" s="10"/>
      <c r="D853" s="10"/>
      <c r="E853" s="29"/>
      <c r="F853" s="13"/>
      <c r="G853" s="13"/>
      <c r="H853" s="13"/>
      <c r="I853" s="13"/>
      <c r="J853" s="13"/>
      <c r="K853" s="8"/>
      <c r="L853" s="9"/>
    </row>
    <row r="854">
      <c r="A854" s="10"/>
      <c r="B854" s="10"/>
      <c r="C854" s="10"/>
      <c r="D854" s="10"/>
      <c r="E854" s="29"/>
      <c r="F854" s="13"/>
      <c r="G854" s="13"/>
      <c r="H854" s="13"/>
      <c r="I854" s="13"/>
      <c r="J854" s="13"/>
      <c r="K854" s="8"/>
      <c r="L854" s="9"/>
    </row>
    <row r="855">
      <c r="A855" s="10"/>
      <c r="B855" s="10"/>
      <c r="C855" s="10"/>
      <c r="D855" s="10"/>
      <c r="E855" s="29"/>
      <c r="F855" s="13"/>
      <c r="G855" s="13"/>
      <c r="H855" s="13"/>
      <c r="I855" s="13"/>
      <c r="J855" s="13"/>
      <c r="K855" s="8"/>
      <c r="L855" s="9"/>
    </row>
    <row r="856">
      <c r="A856" s="10"/>
      <c r="B856" s="10"/>
      <c r="C856" s="10"/>
      <c r="D856" s="10"/>
      <c r="E856" s="29"/>
      <c r="F856" s="13"/>
      <c r="G856" s="13"/>
      <c r="H856" s="13"/>
      <c r="I856" s="13"/>
      <c r="J856" s="13"/>
      <c r="K856" s="8"/>
      <c r="L856" s="9"/>
    </row>
    <row r="857">
      <c r="A857" s="10"/>
      <c r="B857" s="10"/>
      <c r="C857" s="10"/>
      <c r="D857" s="10"/>
      <c r="E857" s="29"/>
      <c r="F857" s="13"/>
      <c r="G857" s="13"/>
      <c r="H857" s="13"/>
      <c r="I857" s="13"/>
      <c r="J857" s="13"/>
      <c r="K857" s="8"/>
      <c r="L857" s="9"/>
    </row>
    <row r="858">
      <c r="A858" s="10"/>
      <c r="B858" s="10"/>
      <c r="C858" s="10"/>
      <c r="D858" s="10"/>
      <c r="E858" s="29"/>
      <c r="F858" s="13"/>
      <c r="G858" s="13"/>
      <c r="H858" s="13"/>
      <c r="I858" s="13"/>
      <c r="J858" s="13"/>
      <c r="K858" s="8"/>
      <c r="L858" s="9"/>
    </row>
    <row r="859">
      <c r="A859" s="10"/>
      <c r="B859" s="10"/>
      <c r="C859" s="10"/>
      <c r="D859" s="10"/>
      <c r="E859" s="29"/>
      <c r="F859" s="13"/>
      <c r="G859" s="13"/>
      <c r="H859" s="13"/>
      <c r="I859" s="13"/>
      <c r="J859" s="13"/>
      <c r="K859" s="8"/>
      <c r="L859" s="9"/>
    </row>
    <row r="860">
      <c r="A860" s="10"/>
      <c r="B860" s="10"/>
      <c r="C860" s="10"/>
      <c r="D860" s="10"/>
      <c r="E860" s="29"/>
      <c r="F860" s="13"/>
      <c r="G860" s="13"/>
      <c r="H860" s="13"/>
      <c r="I860" s="13"/>
      <c r="J860" s="13"/>
      <c r="K860" s="8"/>
      <c r="L860" s="9"/>
    </row>
    <row r="861">
      <c r="A861" s="10"/>
      <c r="B861" s="10"/>
      <c r="C861" s="10"/>
      <c r="D861" s="10"/>
      <c r="E861" s="29"/>
      <c r="F861" s="13"/>
      <c r="G861" s="13"/>
      <c r="H861" s="13"/>
      <c r="I861" s="13"/>
      <c r="J861" s="13"/>
      <c r="K861" s="8"/>
      <c r="L861" s="9"/>
    </row>
    <row r="862">
      <c r="A862" s="10"/>
      <c r="B862" s="10"/>
      <c r="C862" s="10"/>
      <c r="D862" s="10"/>
      <c r="E862" s="29"/>
      <c r="F862" s="13"/>
      <c r="G862" s="13"/>
      <c r="H862" s="13"/>
      <c r="I862" s="13"/>
      <c r="J862" s="13"/>
      <c r="K862" s="8"/>
      <c r="L862" s="9"/>
    </row>
    <row r="863">
      <c r="A863" s="10"/>
      <c r="B863" s="10"/>
      <c r="C863" s="10"/>
      <c r="D863" s="10"/>
      <c r="E863" s="29"/>
      <c r="F863" s="13"/>
      <c r="G863" s="13"/>
      <c r="H863" s="13"/>
      <c r="I863" s="13"/>
      <c r="J863" s="13"/>
      <c r="K863" s="8"/>
      <c r="L863" s="9"/>
    </row>
    <row r="864">
      <c r="A864" s="10"/>
      <c r="B864" s="10"/>
      <c r="C864" s="10"/>
      <c r="D864" s="10"/>
      <c r="E864" s="29"/>
      <c r="F864" s="13"/>
      <c r="G864" s="13"/>
      <c r="H864" s="13"/>
      <c r="I864" s="13"/>
      <c r="J864" s="13"/>
      <c r="K864" s="8"/>
      <c r="L864" s="9"/>
    </row>
    <row r="865">
      <c r="A865" s="10"/>
      <c r="B865" s="10"/>
      <c r="C865" s="10"/>
      <c r="D865" s="10"/>
      <c r="E865" s="29"/>
      <c r="F865" s="13"/>
      <c r="G865" s="13"/>
      <c r="H865" s="13"/>
      <c r="I865" s="13"/>
      <c r="J865" s="13"/>
      <c r="K865" s="8"/>
      <c r="L865" s="9"/>
    </row>
    <row r="866">
      <c r="A866" s="10"/>
      <c r="B866" s="10"/>
      <c r="C866" s="10"/>
      <c r="D866" s="10"/>
      <c r="E866" s="29"/>
      <c r="F866" s="13"/>
      <c r="G866" s="13"/>
      <c r="H866" s="13"/>
      <c r="I866" s="13"/>
      <c r="J866" s="13"/>
      <c r="K866" s="8"/>
      <c r="L866" s="9"/>
    </row>
    <row r="867">
      <c r="A867" s="10"/>
      <c r="B867" s="10"/>
      <c r="C867" s="10"/>
      <c r="D867" s="10"/>
      <c r="E867" s="29"/>
      <c r="F867" s="13"/>
      <c r="G867" s="13"/>
      <c r="H867" s="13"/>
      <c r="I867" s="13"/>
      <c r="J867" s="13"/>
      <c r="K867" s="8"/>
      <c r="L867" s="9"/>
    </row>
    <row r="868">
      <c r="A868" s="10"/>
      <c r="B868" s="10"/>
      <c r="C868" s="10"/>
      <c r="D868" s="10"/>
      <c r="E868" s="29"/>
      <c r="F868" s="13"/>
      <c r="G868" s="13"/>
      <c r="H868" s="13"/>
      <c r="I868" s="13"/>
      <c r="J868" s="13"/>
      <c r="K868" s="8"/>
      <c r="L868" s="9"/>
    </row>
    <row r="869">
      <c r="A869" s="10"/>
      <c r="B869" s="10"/>
      <c r="C869" s="10"/>
      <c r="D869" s="10"/>
      <c r="E869" s="29"/>
      <c r="F869" s="13"/>
      <c r="G869" s="13"/>
      <c r="H869" s="13"/>
      <c r="I869" s="13"/>
      <c r="J869" s="13"/>
      <c r="K869" s="8"/>
      <c r="L869" s="9"/>
    </row>
    <row r="870">
      <c r="A870" s="10"/>
      <c r="B870" s="10"/>
      <c r="C870" s="10"/>
      <c r="D870" s="10"/>
      <c r="E870" s="29"/>
      <c r="F870" s="13"/>
      <c r="G870" s="13"/>
      <c r="H870" s="13"/>
      <c r="I870" s="13"/>
      <c r="J870" s="13"/>
      <c r="K870" s="8"/>
      <c r="L870" s="9"/>
    </row>
    <row r="871">
      <c r="A871" s="10"/>
      <c r="B871" s="10"/>
      <c r="C871" s="10"/>
      <c r="D871" s="10"/>
      <c r="E871" s="29"/>
      <c r="F871" s="13"/>
      <c r="G871" s="13"/>
      <c r="H871" s="13"/>
      <c r="I871" s="13"/>
      <c r="J871" s="13"/>
      <c r="K871" s="8"/>
      <c r="L871" s="9"/>
    </row>
    <row r="872">
      <c r="A872" s="10"/>
      <c r="B872" s="10"/>
      <c r="C872" s="10"/>
      <c r="D872" s="10"/>
      <c r="E872" s="29"/>
      <c r="F872" s="13"/>
      <c r="G872" s="13"/>
      <c r="H872" s="13"/>
      <c r="I872" s="13"/>
      <c r="J872" s="13"/>
      <c r="K872" s="8"/>
      <c r="L872" s="9"/>
    </row>
    <row r="873">
      <c r="A873" s="10"/>
      <c r="B873" s="10"/>
      <c r="C873" s="10"/>
      <c r="D873" s="10"/>
      <c r="E873" s="29"/>
      <c r="F873" s="13"/>
      <c r="G873" s="13"/>
      <c r="H873" s="13"/>
      <c r="I873" s="13"/>
      <c r="J873" s="13"/>
      <c r="K873" s="8"/>
      <c r="L873" s="9"/>
    </row>
    <row r="874">
      <c r="A874" s="10"/>
      <c r="B874" s="10"/>
      <c r="C874" s="10"/>
      <c r="D874" s="10"/>
      <c r="E874" s="29"/>
      <c r="F874" s="13"/>
      <c r="G874" s="13"/>
      <c r="H874" s="13"/>
      <c r="I874" s="13"/>
      <c r="J874" s="13"/>
      <c r="K874" s="8"/>
      <c r="L874" s="9"/>
    </row>
    <row r="875">
      <c r="A875" s="10"/>
      <c r="B875" s="10"/>
      <c r="C875" s="10"/>
      <c r="D875" s="10"/>
      <c r="E875" s="29"/>
      <c r="F875" s="13"/>
      <c r="G875" s="13"/>
      <c r="H875" s="13"/>
      <c r="I875" s="13"/>
      <c r="J875" s="13"/>
      <c r="K875" s="8"/>
      <c r="L875" s="9"/>
    </row>
    <row r="876">
      <c r="A876" s="10"/>
      <c r="B876" s="10"/>
      <c r="C876" s="10"/>
      <c r="D876" s="10"/>
      <c r="E876" s="29"/>
      <c r="F876" s="13"/>
      <c r="G876" s="13"/>
      <c r="H876" s="13"/>
      <c r="I876" s="13"/>
      <c r="J876" s="13"/>
      <c r="K876" s="8"/>
      <c r="L876" s="9"/>
    </row>
    <row r="877">
      <c r="A877" s="10"/>
      <c r="B877" s="10"/>
      <c r="C877" s="10"/>
      <c r="D877" s="10"/>
      <c r="E877" s="29"/>
      <c r="F877" s="13"/>
      <c r="G877" s="13"/>
      <c r="H877" s="13"/>
      <c r="I877" s="13"/>
      <c r="J877" s="13"/>
      <c r="K877" s="8"/>
      <c r="L877" s="9"/>
    </row>
    <row r="878">
      <c r="A878" s="10"/>
      <c r="B878" s="10"/>
      <c r="C878" s="10"/>
      <c r="D878" s="10"/>
      <c r="E878" s="29"/>
      <c r="F878" s="13"/>
      <c r="G878" s="13"/>
      <c r="H878" s="13"/>
      <c r="I878" s="13"/>
      <c r="J878" s="13"/>
      <c r="K878" s="8"/>
      <c r="L878" s="9"/>
    </row>
    <row r="879">
      <c r="A879" s="10"/>
      <c r="B879" s="10"/>
      <c r="C879" s="10"/>
      <c r="D879" s="10"/>
      <c r="E879" s="29"/>
      <c r="F879" s="13"/>
      <c r="G879" s="13"/>
      <c r="H879" s="13"/>
      <c r="I879" s="13"/>
      <c r="J879" s="13"/>
      <c r="K879" s="8"/>
      <c r="L879" s="9"/>
    </row>
    <row r="880">
      <c r="A880" s="10"/>
      <c r="B880" s="10"/>
      <c r="C880" s="10"/>
      <c r="D880" s="10"/>
      <c r="E880" s="29"/>
      <c r="F880" s="13"/>
      <c r="G880" s="13"/>
      <c r="H880" s="13"/>
      <c r="I880" s="13"/>
      <c r="J880" s="13"/>
      <c r="K880" s="8"/>
      <c r="L880" s="9"/>
    </row>
    <row r="881">
      <c r="A881" s="10"/>
      <c r="B881" s="10"/>
      <c r="C881" s="10"/>
      <c r="D881" s="10"/>
      <c r="E881" s="29"/>
      <c r="F881" s="13"/>
      <c r="G881" s="13"/>
      <c r="H881" s="13"/>
      <c r="I881" s="13"/>
      <c r="J881" s="13"/>
      <c r="K881" s="8"/>
      <c r="L881" s="9"/>
    </row>
    <row r="882">
      <c r="A882" s="10"/>
      <c r="B882" s="10"/>
      <c r="C882" s="10"/>
      <c r="D882" s="10"/>
      <c r="E882" s="29"/>
      <c r="F882" s="13"/>
      <c r="G882" s="13"/>
      <c r="H882" s="13"/>
      <c r="I882" s="13"/>
      <c r="J882" s="13"/>
      <c r="K882" s="8"/>
      <c r="L882" s="9"/>
    </row>
    <row r="883">
      <c r="A883" s="10"/>
      <c r="B883" s="10"/>
      <c r="C883" s="10"/>
      <c r="D883" s="10"/>
      <c r="E883" s="29"/>
      <c r="F883" s="13"/>
      <c r="G883" s="13"/>
      <c r="H883" s="13"/>
      <c r="I883" s="13"/>
      <c r="J883" s="13"/>
      <c r="K883" s="8"/>
      <c r="L883" s="9"/>
    </row>
    <row r="884">
      <c r="A884" s="10"/>
      <c r="B884" s="10"/>
      <c r="C884" s="10"/>
      <c r="D884" s="10"/>
      <c r="E884" s="29"/>
      <c r="F884" s="13"/>
      <c r="G884" s="13"/>
      <c r="H884" s="13"/>
      <c r="I884" s="13"/>
      <c r="J884" s="13"/>
      <c r="K884" s="8"/>
      <c r="L884" s="9"/>
    </row>
    <row r="885">
      <c r="A885" s="10"/>
      <c r="B885" s="10"/>
      <c r="C885" s="10"/>
      <c r="D885" s="10"/>
      <c r="E885" s="29"/>
      <c r="F885" s="13"/>
      <c r="G885" s="13"/>
      <c r="H885" s="13"/>
      <c r="I885" s="13"/>
      <c r="J885" s="13"/>
      <c r="K885" s="8"/>
      <c r="L885" s="9"/>
    </row>
    <row r="886">
      <c r="A886" s="10"/>
      <c r="B886" s="10"/>
      <c r="C886" s="10"/>
      <c r="D886" s="10"/>
      <c r="E886" s="29"/>
      <c r="F886" s="13"/>
      <c r="G886" s="13"/>
      <c r="H886" s="13"/>
      <c r="I886" s="13"/>
      <c r="J886" s="13"/>
      <c r="K886" s="8"/>
      <c r="L886" s="9"/>
    </row>
    <row r="887">
      <c r="A887" s="10"/>
      <c r="B887" s="10"/>
      <c r="C887" s="10"/>
      <c r="D887" s="10"/>
      <c r="E887" s="29"/>
      <c r="F887" s="13"/>
      <c r="G887" s="13"/>
      <c r="H887" s="13"/>
      <c r="I887" s="13"/>
      <c r="J887" s="13"/>
      <c r="K887" s="8"/>
      <c r="L887" s="9"/>
    </row>
    <row r="888">
      <c r="A888" s="10"/>
      <c r="B888" s="10"/>
      <c r="C888" s="10"/>
      <c r="D888" s="10"/>
      <c r="E888" s="29"/>
      <c r="F888" s="13"/>
      <c r="G888" s="13"/>
      <c r="H888" s="13"/>
      <c r="I888" s="13"/>
      <c r="J888" s="13"/>
      <c r="K888" s="8"/>
      <c r="L888" s="9"/>
    </row>
    <row r="889">
      <c r="A889" s="10"/>
      <c r="B889" s="10"/>
      <c r="C889" s="10"/>
      <c r="D889" s="10"/>
      <c r="E889" s="29"/>
      <c r="F889" s="13"/>
      <c r="G889" s="13"/>
      <c r="H889" s="13"/>
      <c r="I889" s="13"/>
      <c r="J889" s="13"/>
      <c r="K889" s="8"/>
      <c r="L889" s="9"/>
    </row>
    <row r="890">
      <c r="A890" s="10"/>
      <c r="B890" s="10"/>
      <c r="C890" s="10"/>
      <c r="D890" s="10"/>
      <c r="E890" s="29"/>
      <c r="F890" s="13"/>
      <c r="G890" s="13"/>
      <c r="H890" s="13"/>
      <c r="I890" s="13"/>
      <c r="J890" s="13"/>
      <c r="K890" s="8"/>
      <c r="L890" s="9"/>
    </row>
    <row r="891">
      <c r="A891" s="10"/>
      <c r="B891" s="10"/>
      <c r="C891" s="10"/>
      <c r="D891" s="10"/>
      <c r="E891" s="29"/>
      <c r="F891" s="13"/>
      <c r="G891" s="13"/>
      <c r="H891" s="13"/>
      <c r="I891" s="13"/>
      <c r="J891" s="13"/>
      <c r="K891" s="8"/>
      <c r="L891" s="9"/>
    </row>
    <row r="892">
      <c r="A892" s="10"/>
      <c r="B892" s="10"/>
      <c r="C892" s="10"/>
      <c r="D892" s="10"/>
      <c r="E892" s="29"/>
      <c r="F892" s="13"/>
      <c r="G892" s="13"/>
      <c r="H892" s="13"/>
      <c r="I892" s="13"/>
      <c r="J892" s="13"/>
      <c r="K892" s="8"/>
      <c r="L892" s="9"/>
    </row>
    <row r="893">
      <c r="A893" s="10"/>
      <c r="B893" s="10"/>
      <c r="C893" s="10"/>
      <c r="D893" s="10"/>
      <c r="E893" s="29"/>
      <c r="F893" s="13"/>
      <c r="G893" s="13"/>
      <c r="H893" s="13"/>
      <c r="I893" s="13"/>
      <c r="J893" s="13"/>
      <c r="K893" s="8"/>
      <c r="L893" s="9"/>
    </row>
    <row r="894">
      <c r="A894" s="10"/>
      <c r="B894" s="10"/>
      <c r="C894" s="10"/>
      <c r="D894" s="10"/>
      <c r="E894" s="29"/>
      <c r="F894" s="13"/>
      <c r="G894" s="13"/>
      <c r="H894" s="13"/>
      <c r="I894" s="13"/>
      <c r="J894" s="13"/>
      <c r="K894" s="8"/>
      <c r="L894" s="9"/>
    </row>
    <row r="895">
      <c r="A895" s="10"/>
      <c r="B895" s="10"/>
      <c r="C895" s="10"/>
      <c r="D895" s="10"/>
      <c r="E895" s="29"/>
      <c r="F895" s="13"/>
      <c r="G895" s="13"/>
      <c r="H895" s="13"/>
      <c r="I895" s="13"/>
      <c r="J895" s="13"/>
      <c r="K895" s="8"/>
      <c r="L895" s="9"/>
    </row>
    <row r="896">
      <c r="A896" s="10"/>
      <c r="B896" s="10"/>
      <c r="C896" s="10"/>
      <c r="D896" s="10"/>
      <c r="E896" s="29"/>
      <c r="F896" s="13"/>
      <c r="G896" s="13"/>
      <c r="H896" s="13"/>
      <c r="I896" s="13"/>
      <c r="J896" s="13"/>
      <c r="K896" s="8"/>
      <c r="L896" s="9"/>
    </row>
    <row r="897">
      <c r="A897" s="10"/>
      <c r="B897" s="10"/>
      <c r="C897" s="10"/>
      <c r="D897" s="10"/>
      <c r="E897" s="29"/>
      <c r="F897" s="13"/>
      <c r="G897" s="13"/>
      <c r="H897" s="13"/>
      <c r="I897" s="13"/>
      <c r="J897" s="13"/>
      <c r="K897" s="8"/>
      <c r="L897" s="9"/>
    </row>
    <row r="898">
      <c r="A898" s="10"/>
      <c r="B898" s="10"/>
      <c r="C898" s="10"/>
      <c r="D898" s="10"/>
      <c r="E898" s="29"/>
      <c r="F898" s="13"/>
      <c r="G898" s="13"/>
      <c r="H898" s="13"/>
      <c r="I898" s="13"/>
      <c r="J898" s="13"/>
      <c r="K898" s="8"/>
      <c r="L898" s="9"/>
    </row>
    <row r="899">
      <c r="A899" s="10"/>
      <c r="B899" s="10"/>
      <c r="C899" s="10"/>
      <c r="D899" s="10"/>
      <c r="E899" s="29"/>
      <c r="F899" s="13"/>
      <c r="G899" s="13"/>
      <c r="H899" s="13"/>
      <c r="I899" s="13"/>
      <c r="J899" s="13"/>
      <c r="K899" s="8"/>
      <c r="L899" s="9"/>
    </row>
    <row r="900">
      <c r="A900" s="10"/>
      <c r="B900" s="10"/>
      <c r="C900" s="10"/>
      <c r="D900" s="10"/>
      <c r="E900" s="29"/>
      <c r="F900" s="13"/>
      <c r="G900" s="13"/>
      <c r="H900" s="13"/>
      <c r="I900" s="13"/>
      <c r="J900" s="13"/>
      <c r="K900" s="8"/>
      <c r="L900" s="9"/>
    </row>
    <row r="901">
      <c r="A901" s="10"/>
      <c r="B901" s="10"/>
      <c r="C901" s="10"/>
      <c r="D901" s="10"/>
      <c r="E901" s="29"/>
      <c r="F901" s="13"/>
      <c r="G901" s="13"/>
      <c r="H901" s="13"/>
      <c r="I901" s="13"/>
      <c r="J901" s="13"/>
      <c r="K901" s="8"/>
      <c r="L901" s="9"/>
    </row>
    <row r="902">
      <c r="A902" s="10"/>
      <c r="B902" s="10"/>
      <c r="C902" s="10"/>
      <c r="D902" s="10"/>
      <c r="E902" s="29"/>
      <c r="F902" s="13"/>
      <c r="G902" s="13"/>
      <c r="H902" s="13"/>
      <c r="I902" s="13"/>
      <c r="J902" s="13"/>
      <c r="K902" s="8"/>
      <c r="L902" s="9"/>
    </row>
    <row r="903">
      <c r="A903" s="10"/>
      <c r="B903" s="10"/>
      <c r="C903" s="10"/>
      <c r="D903" s="10"/>
      <c r="E903" s="29"/>
      <c r="F903" s="13"/>
      <c r="G903" s="13"/>
      <c r="H903" s="13"/>
      <c r="I903" s="13"/>
      <c r="J903" s="13"/>
      <c r="K903" s="8"/>
      <c r="L903" s="9"/>
    </row>
    <row r="904">
      <c r="A904" s="10"/>
      <c r="B904" s="10"/>
      <c r="C904" s="10"/>
      <c r="D904" s="10"/>
      <c r="E904" s="29"/>
      <c r="F904" s="13"/>
      <c r="G904" s="13"/>
      <c r="H904" s="13"/>
      <c r="I904" s="13"/>
      <c r="J904" s="13"/>
      <c r="K904" s="8"/>
      <c r="L904" s="9"/>
    </row>
    <row r="905">
      <c r="A905" s="10"/>
      <c r="B905" s="10"/>
      <c r="C905" s="10"/>
      <c r="D905" s="10"/>
      <c r="E905" s="29"/>
      <c r="F905" s="13"/>
      <c r="G905" s="13"/>
      <c r="H905" s="13"/>
      <c r="I905" s="13"/>
      <c r="J905" s="13"/>
      <c r="K905" s="8"/>
      <c r="L905" s="9"/>
    </row>
    <row r="906">
      <c r="A906" s="10"/>
      <c r="B906" s="10"/>
      <c r="C906" s="10"/>
      <c r="D906" s="10"/>
      <c r="E906" s="29"/>
      <c r="F906" s="13"/>
      <c r="G906" s="13"/>
      <c r="H906" s="13"/>
      <c r="I906" s="13"/>
      <c r="J906" s="13"/>
      <c r="K906" s="8"/>
      <c r="L906" s="9"/>
    </row>
    <row r="907">
      <c r="A907" s="10"/>
      <c r="B907" s="10"/>
      <c r="C907" s="10"/>
      <c r="D907" s="10"/>
      <c r="E907" s="29"/>
      <c r="F907" s="13"/>
      <c r="G907" s="13"/>
      <c r="H907" s="13"/>
      <c r="I907" s="13"/>
      <c r="J907" s="13"/>
      <c r="K907" s="8"/>
      <c r="L907" s="9"/>
    </row>
    <row r="908">
      <c r="A908" s="10"/>
      <c r="B908" s="10"/>
      <c r="C908" s="10"/>
      <c r="D908" s="10"/>
      <c r="E908" s="29"/>
      <c r="F908" s="13"/>
      <c r="G908" s="13"/>
      <c r="H908" s="13"/>
      <c r="I908" s="13"/>
      <c r="J908" s="13"/>
      <c r="K908" s="8"/>
      <c r="L908" s="9"/>
    </row>
    <row r="909">
      <c r="A909" s="10"/>
      <c r="B909" s="10"/>
      <c r="C909" s="10"/>
      <c r="D909" s="10"/>
      <c r="E909" s="29"/>
      <c r="F909" s="13"/>
      <c r="G909" s="13"/>
      <c r="H909" s="13"/>
      <c r="I909" s="13"/>
      <c r="J909" s="13"/>
      <c r="K909" s="8"/>
      <c r="L909" s="9"/>
    </row>
    <row r="910">
      <c r="A910" s="10"/>
      <c r="B910" s="10"/>
      <c r="C910" s="10"/>
      <c r="D910" s="10"/>
      <c r="E910" s="29"/>
      <c r="F910" s="13"/>
      <c r="G910" s="13"/>
      <c r="H910" s="13"/>
      <c r="I910" s="13"/>
      <c r="J910" s="13"/>
      <c r="K910" s="8"/>
      <c r="L910" s="9"/>
    </row>
    <row r="911">
      <c r="A911" s="10"/>
      <c r="B911" s="10"/>
      <c r="C911" s="10"/>
      <c r="D911" s="10"/>
      <c r="E911" s="29"/>
      <c r="F911" s="13"/>
      <c r="G911" s="13"/>
      <c r="H911" s="13"/>
      <c r="I911" s="13"/>
      <c r="J911" s="13"/>
      <c r="K911" s="8"/>
      <c r="L911" s="9"/>
    </row>
    <row r="912">
      <c r="A912" s="10"/>
      <c r="B912" s="10"/>
      <c r="C912" s="10"/>
      <c r="D912" s="10"/>
      <c r="E912" s="29"/>
      <c r="F912" s="13"/>
      <c r="G912" s="13"/>
      <c r="H912" s="13"/>
      <c r="I912" s="13"/>
      <c r="J912" s="13"/>
      <c r="K912" s="8"/>
      <c r="L912" s="9"/>
    </row>
    <row r="913">
      <c r="A913" s="10"/>
      <c r="B913" s="10"/>
      <c r="C913" s="10"/>
      <c r="D913" s="10"/>
      <c r="E913" s="29"/>
      <c r="F913" s="13"/>
      <c r="G913" s="13"/>
      <c r="H913" s="13"/>
      <c r="I913" s="13"/>
      <c r="J913" s="13"/>
      <c r="K913" s="8"/>
      <c r="L913" s="9"/>
    </row>
    <row r="914">
      <c r="A914" s="10"/>
      <c r="B914" s="10"/>
      <c r="C914" s="10"/>
      <c r="D914" s="10"/>
      <c r="E914" s="29"/>
      <c r="F914" s="13"/>
      <c r="G914" s="13"/>
      <c r="H914" s="13"/>
      <c r="I914" s="13"/>
      <c r="J914" s="13"/>
      <c r="K914" s="8"/>
      <c r="L914" s="9"/>
    </row>
    <row r="915">
      <c r="A915" s="10"/>
      <c r="B915" s="10"/>
      <c r="C915" s="10"/>
      <c r="D915" s="10"/>
      <c r="E915" s="29"/>
      <c r="F915" s="13"/>
      <c r="G915" s="13"/>
      <c r="H915" s="13"/>
      <c r="I915" s="13"/>
      <c r="J915" s="13"/>
      <c r="K915" s="8"/>
      <c r="L915" s="9"/>
    </row>
    <row r="916">
      <c r="A916" s="10"/>
      <c r="B916" s="10"/>
      <c r="C916" s="10"/>
      <c r="D916" s="10"/>
      <c r="E916" s="29"/>
      <c r="F916" s="13"/>
      <c r="G916" s="13"/>
      <c r="H916" s="13"/>
      <c r="I916" s="13"/>
      <c r="J916" s="13"/>
      <c r="K916" s="8"/>
      <c r="L916" s="9"/>
    </row>
    <row r="917">
      <c r="A917" s="10"/>
      <c r="B917" s="10"/>
      <c r="C917" s="10"/>
      <c r="D917" s="10"/>
      <c r="E917" s="29"/>
      <c r="F917" s="13"/>
      <c r="G917" s="13"/>
      <c r="H917" s="13"/>
      <c r="I917" s="13"/>
      <c r="J917" s="13"/>
      <c r="K917" s="8"/>
      <c r="L917" s="9"/>
    </row>
    <row r="918">
      <c r="A918" s="10"/>
      <c r="B918" s="10"/>
      <c r="C918" s="10"/>
      <c r="D918" s="10"/>
      <c r="E918" s="29"/>
      <c r="F918" s="13"/>
      <c r="G918" s="13"/>
      <c r="H918" s="13"/>
      <c r="I918" s="13"/>
      <c r="J918" s="13"/>
      <c r="K918" s="8"/>
      <c r="L918" s="9"/>
    </row>
    <row r="919">
      <c r="A919" s="10"/>
      <c r="B919" s="10"/>
      <c r="C919" s="10"/>
      <c r="D919" s="10"/>
      <c r="E919" s="29"/>
      <c r="F919" s="13"/>
      <c r="G919" s="13"/>
      <c r="H919" s="13"/>
      <c r="I919" s="13"/>
      <c r="J919" s="13"/>
      <c r="K919" s="8"/>
      <c r="L919" s="9"/>
    </row>
    <row r="920">
      <c r="A920" s="10"/>
      <c r="B920" s="10"/>
      <c r="C920" s="10"/>
      <c r="D920" s="10"/>
      <c r="E920" s="29"/>
      <c r="F920" s="13"/>
      <c r="G920" s="13"/>
      <c r="H920" s="13"/>
      <c r="I920" s="13"/>
      <c r="J920" s="13"/>
      <c r="K920" s="8"/>
      <c r="L920" s="9"/>
    </row>
    <row r="921">
      <c r="A921" s="10"/>
      <c r="B921" s="10"/>
      <c r="C921" s="10"/>
      <c r="D921" s="10"/>
      <c r="E921" s="29"/>
      <c r="F921" s="13"/>
      <c r="G921" s="13"/>
      <c r="H921" s="13"/>
      <c r="I921" s="13"/>
      <c r="J921" s="13"/>
      <c r="K921" s="8"/>
      <c r="L921" s="9"/>
    </row>
    <row r="922">
      <c r="A922" s="10"/>
      <c r="B922" s="10"/>
      <c r="C922" s="10"/>
      <c r="D922" s="10"/>
      <c r="E922" s="29"/>
      <c r="F922" s="13"/>
      <c r="G922" s="13"/>
      <c r="H922" s="13"/>
      <c r="I922" s="13"/>
      <c r="J922" s="13"/>
      <c r="K922" s="8"/>
      <c r="L922" s="9"/>
    </row>
    <row r="923">
      <c r="A923" s="10"/>
      <c r="B923" s="10"/>
      <c r="C923" s="10"/>
      <c r="D923" s="10"/>
      <c r="E923" s="29"/>
      <c r="F923" s="13"/>
      <c r="G923" s="13"/>
      <c r="H923" s="13"/>
      <c r="I923" s="13"/>
      <c r="J923" s="13"/>
      <c r="K923" s="8"/>
      <c r="L923" s="9"/>
    </row>
    <row r="924">
      <c r="A924" s="10"/>
      <c r="B924" s="10"/>
      <c r="C924" s="10"/>
      <c r="D924" s="10"/>
      <c r="E924" s="29"/>
      <c r="F924" s="13"/>
      <c r="G924" s="13"/>
      <c r="H924" s="13"/>
      <c r="I924" s="13"/>
      <c r="J924" s="13"/>
      <c r="K924" s="8"/>
      <c r="L924" s="9"/>
    </row>
    <row r="925">
      <c r="A925" s="10"/>
      <c r="B925" s="10"/>
      <c r="C925" s="10"/>
      <c r="D925" s="10"/>
      <c r="E925" s="29"/>
      <c r="F925" s="13"/>
      <c r="G925" s="13"/>
      <c r="H925" s="13"/>
      <c r="I925" s="13"/>
      <c r="J925" s="13"/>
      <c r="K925" s="8"/>
      <c r="L925" s="9"/>
    </row>
    <row r="926">
      <c r="A926" s="10"/>
      <c r="B926" s="10"/>
      <c r="C926" s="10"/>
      <c r="D926" s="10"/>
      <c r="E926" s="29"/>
      <c r="F926" s="13"/>
      <c r="G926" s="13"/>
      <c r="H926" s="13"/>
      <c r="I926" s="13"/>
      <c r="J926" s="13"/>
      <c r="K926" s="8"/>
      <c r="L926" s="9"/>
    </row>
    <row r="927">
      <c r="A927" s="10"/>
      <c r="B927" s="10"/>
      <c r="C927" s="10"/>
      <c r="D927" s="10"/>
      <c r="E927" s="29"/>
      <c r="F927" s="13"/>
      <c r="G927" s="13"/>
      <c r="H927" s="13"/>
      <c r="I927" s="13"/>
      <c r="J927" s="13"/>
      <c r="K927" s="8"/>
      <c r="L927" s="9"/>
    </row>
    <row r="928">
      <c r="A928" s="10"/>
      <c r="B928" s="10"/>
      <c r="C928" s="10"/>
      <c r="D928" s="10"/>
      <c r="E928" s="29"/>
      <c r="F928" s="13"/>
      <c r="G928" s="13"/>
      <c r="H928" s="13"/>
      <c r="I928" s="13"/>
      <c r="J928" s="13"/>
      <c r="K928" s="8"/>
      <c r="L928" s="9"/>
    </row>
    <row r="929">
      <c r="A929" s="10"/>
      <c r="B929" s="10"/>
      <c r="C929" s="10"/>
      <c r="D929" s="10"/>
      <c r="E929" s="29"/>
      <c r="F929" s="13"/>
      <c r="G929" s="13"/>
      <c r="H929" s="13"/>
      <c r="I929" s="13"/>
      <c r="J929" s="13"/>
      <c r="K929" s="8"/>
      <c r="L929" s="9"/>
    </row>
    <row r="930">
      <c r="A930" s="10"/>
      <c r="B930" s="10"/>
      <c r="C930" s="10"/>
      <c r="D930" s="10"/>
      <c r="E930" s="29"/>
      <c r="F930" s="13"/>
      <c r="G930" s="13"/>
      <c r="H930" s="13"/>
      <c r="I930" s="13"/>
      <c r="J930" s="13"/>
      <c r="K930" s="8"/>
      <c r="L930" s="9"/>
    </row>
    <row r="931">
      <c r="A931" s="10"/>
      <c r="B931" s="10"/>
      <c r="C931" s="10"/>
      <c r="D931" s="10"/>
      <c r="E931" s="29"/>
      <c r="F931" s="13"/>
      <c r="G931" s="13"/>
      <c r="H931" s="13"/>
      <c r="I931" s="13"/>
      <c r="J931" s="13"/>
      <c r="K931" s="8"/>
      <c r="L931" s="9"/>
    </row>
    <row r="932">
      <c r="A932" s="10"/>
      <c r="B932" s="10"/>
      <c r="C932" s="10"/>
      <c r="D932" s="10"/>
      <c r="E932" s="29"/>
      <c r="F932" s="13"/>
      <c r="G932" s="13"/>
      <c r="H932" s="13"/>
      <c r="I932" s="13"/>
      <c r="J932" s="13"/>
      <c r="K932" s="8"/>
      <c r="L932" s="9"/>
    </row>
    <row r="933">
      <c r="A933" s="10"/>
      <c r="B933" s="10"/>
      <c r="C933" s="10"/>
      <c r="D933" s="10"/>
      <c r="E933" s="29"/>
      <c r="F933" s="13"/>
      <c r="G933" s="13"/>
      <c r="H933" s="13"/>
      <c r="I933" s="13"/>
      <c r="J933" s="13"/>
      <c r="K933" s="8"/>
      <c r="L933" s="9"/>
    </row>
    <row r="934">
      <c r="A934" s="10"/>
      <c r="B934" s="10"/>
      <c r="C934" s="10"/>
      <c r="D934" s="10"/>
      <c r="E934" s="29"/>
      <c r="F934" s="13"/>
      <c r="G934" s="13"/>
      <c r="H934" s="13"/>
      <c r="I934" s="13"/>
      <c r="J934" s="13"/>
      <c r="K934" s="8"/>
      <c r="L934" s="9"/>
    </row>
    <row r="935">
      <c r="A935" s="10"/>
      <c r="B935" s="10"/>
      <c r="C935" s="10"/>
      <c r="D935" s="10"/>
      <c r="E935" s="29"/>
      <c r="F935" s="13"/>
      <c r="G935" s="13"/>
      <c r="H935" s="13"/>
      <c r="I935" s="13"/>
      <c r="J935" s="13"/>
      <c r="K935" s="8"/>
      <c r="L935" s="9"/>
    </row>
    <row r="936">
      <c r="A936" s="10"/>
      <c r="B936" s="10"/>
      <c r="C936" s="10"/>
      <c r="D936" s="10"/>
      <c r="E936" s="29"/>
      <c r="F936" s="13"/>
      <c r="G936" s="13"/>
      <c r="H936" s="13"/>
      <c r="I936" s="13"/>
      <c r="J936" s="13"/>
      <c r="K936" s="8"/>
      <c r="L936" s="9"/>
    </row>
    <row r="937">
      <c r="A937" s="10"/>
      <c r="B937" s="10"/>
      <c r="C937" s="10"/>
      <c r="D937" s="10"/>
      <c r="E937" s="29"/>
      <c r="F937" s="13"/>
      <c r="G937" s="13"/>
      <c r="H937" s="13"/>
      <c r="I937" s="13"/>
      <c r="J937" s="13"/>
      <c r="K937" s="8"/>
      <c r="L937" s="9"/>
    </row>
    <row r="938">
      <c r="A938" s="10"/>
      <c r="B938" s="10"/>
      <c r="C938" s="10"/>
      <c r="D938" s="10"/>
      <c r="E938" s="29"/>
      <c r="F938" s="13"/>
      <c r="G938" s="13"/>
      <c r="H938" s="13"/>
      <c r="I938" s="13"/>
      <c r="J938" s="13"/>
      <c r="K938" s="8"/>
      <c r="L938" s="9"/>
    </row>
    <row r="939">
      <c r="A939" s="10"/>
      <c r="B939" s="10"/>
      <c r="C939" s="10"/>
      <c r="D939" s="10"/>
      <c r="E939" s="29"/>
      <c r="F939" s="13"/>
      <c r="G939" s="13"/>
      <c r="H939" s="13"/>
      <c r="I939" s="13"/>
      <c r="J939" s="13"/>
      <c r="K939" s="8"/>
      <c r="L939" s="9"/>
    </row>
    <row r="940">
      <c r="A940" s="10"/>
      <c r="B940" s="10"/>
      <c r="C940" s="10"/>
      <c r="D940" s="10"/>
      <c r="E940" s="29"/>
      <c r="F940" s="13"/>
      <c r="G940" s="13"/>
      <c r="H940" s="13"/>
      <c r="I940" s="13"/>
      <c r="J940" s="13"/>
      <c r="K940" s="8"/>
      <c r="L940" s="9"/>
    </row>
    <row r="941">
      <c r="A941" s="10"/>
      <c r="B941" s="10"/>
      <c r="C941" s="10"/>
      <c r="D941" s="10"/>
      <c r="E941" s="29"/>
      <c r="F941" s="13"/>
      <c r="G941" s="13"/>
      <c r="H941" s="13"/>
      <c r="I941" s="13"/>
      <c r="J941" s="13"/>
      <c r="K941" s="8"/>
      <c r="L941" s="9"/>
    </row>
    <row r="942">
      <c r="A942" s="10"/>
      <c r="B942" s="10"/>
      <c r="C942" s="10"/>
      <c r="D942" s="10"/>
      <c r="E942" s="29"/>
      <c r="F942" s="13"/>
      <c r="G942" s="13"/>
      <c r="H942" s="13"/>
      <c r="I942" s="13"/>
      <c r="J942" s="13"/>
      <c r="K942" s="8"/>
      <c r="L942" s="9"/>
    </row>
    <row r="943">
      <c r="A943" s="10"/>
      <c r="B943" s="10"/>
      <c r="C943" s="10"/>
      <c r="D943" s="10"/>
      <c r="E943" s="29"/>
      <c r="F943" s="13"/>
      <c r="G943" s="13"/>
      <c r="H943" s="13"/>
      <c r="I943" s="13"/>
      <c r="J943" s="13"/>
      <c r="K943" s="8"/>
      <c r="L943" s="9"/>
    </row>
    <row r="944">
      <c r="A944" s="10"/>
      <c r="B944" s="10"/>
      <c r="C944" s="10"/>
      <c r="D944" s="10"/>
      <c r="E944" s="29"/>
      <c r="F944" s="13"/>
      <c r="G944" s="13"/>
      <c r="H944" s="13"/>
      <c r="I944" s="13"/>
      <c r="J944" s="13"/>
      <c r="K944" s="8"/>
      <c r="L944" s="9"/>
    </row>
    <row r="945">
      <c r="A945" s="10"/>
      <c r="B945" s="10"/>
      <c r="C945" s="10"/>
      <c r="D945" s="10"/>
      <c r="E945" s="29"/>
      <c r="F945" s="13"/>
      <c r="G945" s="13"/>
      <c r="H945" s="13"/>
      <c r="I945" s="13"/>
      <c r="J945" s="13"/>
      <c r="K945" s="8"/>
      <c r="L945" s="9"/>
    </row>
    <row r="946">
      <c r="A946" s="10"/>
      <c r="B946" s="10"/>
      <c r="C946" s="10"/>
      <c r="D946" s="10"/>
      <c r="E946" s="29"/>
      <c r="F946" s="13"/>
      <c r="G946" s="13"/>
      <c r="H946" s="13"/>
      <c r="I946" s="13"/>
      <c r="J946" s="13"/>
      <c r="K946" s="8"/>
      <c r="L946" s="9"/>
    </row>
    <row r="947">
      <c r="A947" s="10"/>
      <c r="B947" s="10"/>
      <c r="C947" s="10"/>
      <c r="D947" s="10"/>
      <c r="E947" s="29"/>
      <c r="F947" s="13"/>
      <c r="G947" s="13"/>
      <c r="H947" s="13"/>
      <c r="I947" s="13"/>
      <c r="J947" s="13"/>
      <c r="K947" s="8"/>
      <c r="L947" s="9"/>
    </row>
    <row r="948">
      <c r="A948" s="10"/>
      <c r="B948" s="10"/>
      <c r="C948" s="10"/>
      <c r="D948" s="10"/>
      <c r="E948" s="29"/>
      <c r="F948" s="13"/>
      <c r="G948" s="13"/>
      <c r="H948" s="13"/>
      <c r="I948" s="13"/>
      <c r="J948" s="13"/>
      <c r="K948" s="8"/>
      <c r="L948" s="9"/>
    </row>
    <row r="949">
      <c r="A949" s="10"/>
      <c r="B949" s="10"/>
      <c r="C949" s="10"/>
      <c r="D949" s="10"/>
      <c r="E949" s="29"/>
      <c r="F949" s="13"/>
      <c r="G949" s="13"/>
      <c r="H949" s="13"/>
      <c r="I949" s="13"/>
      <c r="J949" s="13"/>
      <c r="K949" s="8"/>
      <c r="L949" s="9"/>
    </row>
    <row r="950">
      <c r="A950" s="10"/>
      <c r="B950" s="10"/>
      <c r="C950" s="10"/>
      <c r="D950" s="10"/>
      <c r="E950" s="29"/>
      <c r="F950" s="13"/>
      <c r="G950" s="13"/>
      <c r="H950" s="13"/>
      <c r="I950" s="13"/>
      <c r="J950" s="13"/>
      <c r="K950" s="8"/>
      <c r="L950" s="9"/>
    </row>
    <row r="951">
      <c r="A951" s="10"/>
      <c r="B951" s="10"/>
      <c r="C951" s="10"/>
      <c r="D951" s="10"/>
      <c r="E951" s="29"/>
      <c r="F951" s="13"/>
      <c r="G951" s="13"/>
      <c r="H951" s="13"/>
      <c r="I951" s="13"/>
      <c r="J951" s="13"/>
      <c r="K951" s="8"/>
      <c r="L951" s="9"/>
    </row>
    <row r="952">
      <c r="A952" s="10"/>
      <c r="B952" s="10"/>
      <c r="C952" s="10"/>
      <c r="D952" s="10"/>
      <c r="E952" s="29"/>
      <c r="F952" s="13"/>
      <c r="G952" s="13"/>
      <c r="H952" s="13"/>
      <c r="I952" s="13"/>
      <c r="J952" s="13"/>
      <c r="K952" s="8"/>
      <c r="L952" s="9"/>
    </row>
    <row r="953">
      <c r="A953" s="10"/>
      <c r="B953" s="10"/>
      <c r="C953" s="10"/>
      <c r="D953" s="10"/>
      <c r="E953" s="29"/>
      <c r="F953" s="13"/>
      <c r="G953" s="13"/>
      <c r="H953" s="13"/>
      <c r="I953" s="13"/>
      <c r="J953" s="13"/>
      <c r="K953" s="8"/>
      <c r="L953" s="9"/>
    </row>
    <row r="954">
      <c r="A954" s="10"/>
      <c r="B954" s="10"/>
      <c r="C954" s="10"/>
      <c r="D954" s="10"/>
      <c r="E954" s="29"/>
      <c r="F954" s="13"/>
      <c r="G954" s="13"/>
      <c r="H954" s="13"/>
      <c r="I954" s="13"/>
      <c r="J954" s="13"/>
      <c r="K954" s="8"/>
      <c r="L954" s="9"/>
    </row>
    <row r="955">
      <c r="A955" s="10"/>
      <c r="B955" s="10"/>
      <c r="C955" s="10"/>
      <c r="D955" s="10"/>
      <c r="E955" s="29"/>
      <c r="F955" s="13"/>
      <c r="G955" s="13"/>
      <c r="H955" s="13"/>
      <c r="I955" s="13"/>
      <c r="J955" s="13"/>
      <c r="K955" s="8"/>
      <c r="L955" s="9"/>
    </row>
    <row r="956">
      <c r="A956" s="10"/>
      <c r="B956" s="10"/>
      <c r="C956" s="10"/>
      <c r="D956" s="10"/>
      <c r="E956" s="29"/>
      <c r="F956" s="13"/>
      <c r="G956" s="13"/>
      <c r="H956" s="13"/>
      <c r="I956" s="13"/>
      <c r="J956" s="13"/>
      <c r="K956" s="8"/>
      <c r="L956" s="9"/>
    </row>
    <row r="957">
      <c r="A957" s="10"/>
      <c r="B957" s="10"/>
      <c r="C957" s="10"/>
      <c r="D957" s="10"/>
      <c r="E957" s="29"/>
      <c r="F957" s="13"/>
      <c r="G957" s="13"/>
      <c r="H957" s="13"/>
      <c r="I957" s="13"/>
      <c r="J957" s="13"/>
      <c r="K957" s="8"/>
      <c r="L957" s="9"/>
    </row>
    <row r="958">
      <c r="A958" s="10"/>
      <c r="B958" s="10"/>
      <c r="C958" s="10"/>
      <c r="D958" s="10"/>
      <c r="E958" s="29"/>
      <c r="F958" s="13"/>
      <c r="G958" s="13"/>
      <c r="H958" s="13"/>
      <c r="I958" s="13"/>
      <c r="J958" s="13"/>
      <c r="K958" s="8"/>
      <c r="L958" s="9"/>
    </row>
    <row r="959">
      <c r="A959" s="10"/>
      <c r="B959" s="10"/>
      <c r="C959" s="10"/>
      <c r="D959" s="10"/>
      <c r="E959" s="29"/>
      <c r="F959" s="13"/>
      <c r="G959" s="13"/>
      <c r="H959" s="13"/>
      <c r="I959" s="13"/>
      <c r="J959" s="13"/>
      <c r="K959" s="8"/>
      <c r="L959" s="9"/>
    </row>
    <row r="960">
      <c r="A960" s="10"/>
      <c r="B960" s="10"/>
      <c r="C960" s="10"/>
      <c r="D960" s="10"/>
      <c r="E960" s="29"/>
      <c r="F960" s="13"/>
      <c r="G960" s="13"/>
      <c r="H960" s="13"/>
      <c r="I960" s="13"/>
      <c r="J960" s="13"/>
      <c r="K960" s="8"/>
      <c r="L960" s="9"/>
    </row>
    <row r="961">
      <c r="A961" s="10"/>
      <c r="B961" s="10"/>
      <c r="C961" s="10"/>
      <c r="D961" s="10"/>
      <c r="E961" s="29"/>
      <c r="F961" s="13"/>
      <c r="G961" s="13"/>
      <c r="H961" s="13"/>
      <c r="I961" s="13"/>
      <c r="J961" s="13"/>
      <c r="K961" s="8"/>
      <c r="L961" s="9"/>
    </row>
    <row r="962">
      <c r="A962" s="10"/>
      <c r="B962" s="10"/>
      <c r="C962" s="10"/>
      <c r="D962" s="10"/>
      <c r="E962" s="29"/>
      <c r="F962" s="13"/>
      <c r="G962" s="13"/>
      <c r="H962" s="13"/>
      <c r="I962" s="13"/>
      <c r="J962" s="13"/>
      <c r="K962" s="8"/>
      <c r="L962" s="9"/>
    </row>
    <row r="963">
      <c r="A963" s="10"/>
      <c r="B963" s="10"/>
      <c r="C963" s="10"/>
      <c r="D963" s="10"/>
      <c r="E963" s="29"/>
      <c r="F963" s="13"/>
      <c r="G963" s="13"/>
      <c r="H963" s="13"/>
      <c r="I963" s="13"/>
      <c r="J963" s="13"/>
      <c r="K963" s="8"/>
      <c r="L963" s="9"/>
    </row>
    <row r="964">
      <c r="A964" s="10"/>
      <c r="B964" s="10"/>
      <c r="C964" s="10"/>
      <c r="D964" s="10"/>
      <c r="E964" s="29"/>
      <c r="F964" s="13"/>
      <c r="G964" s="13"/>
      <c r="H964" s="13"/>
      <c r="I964" s="13"/>
      <c r="J964" s="13"/>
      <c r="K964" s="8"/>
      <c r="L964" s="9"/>
    </row>
    <row r="965">
      <c r="A965" s="10"/>
      <c r="B965" s="10"/>
      <c r="C965" s="10"/>
      <c r="D965" s="10"/>
      <c r="E965" s="29"/>
      <c r="F965" s="13"/>
      <c r="G965" s="13"/>
      <c r="H965" s="13"/>
      <c r="I965" s="13"/>
      <c r="J965" s="13"/>
      <c r="K965" s="8"/>
      <c r="L965" s="9"/>
    </row>
    <row r="966">
      <c r="A966" s="10"/>
      <c r="B966" s="10"/>
      <c r="C966" s="10"/>
      <c r="D966" s="10"/>
      <c r="E966" s="29"/>
      <c r="F966" s="13"/>
      <c r="G966" s="13"/>
      <c r="H966" s="13"/>
      <c r="I966" s="13"/>
      <c r="J966" s="13"/>
      <c r="K966" s="8"/>
      <c r="L966" s="9"/>
    </row>
    <row r="967">
      <c r="A967" s="10"/>
      <c r="B967" s="10"/>
      <c r="C967" s="10"/>
      <c r="D967" s="10"/>
      <c r="E967" s="29"/>
      <c r="F967" s="13"/>
      <c r="G967" s="13"/>
      <c r="H967" s="13"/>
      <c r="I967" s="13"/>
      <c r="J967" s="13"/>
      <c r="K967" s="8"/>
      <c r="L967" s="9"/>
    </row>
    <row r="968">
      <c r="A968" s="10"/>
      <c r="B968" s="10"/>
      <c r="C968" s="10"/>
      <c r="D968" s="10"/>
      <c r="E968" s="29"/>
      <c r="F968" s="13"/>
      <c r="G968" s="13"/>
      <c r="H968" s="13"/>
      <c r="I968" s="13"/>
      <c r="J968" s="13"/>
      <c r="K968" s="8"/>
      <c r="L968" s="9"/>
    </row>
    <row r="969">
      <c r="A969" s="10"/>
      <c r="B969" s="10"/>
      <c r="C969" s="10"/>
      <c r="D969" s="10"/>
      <c r="E969" s="29"/>
      <c r="F969" s="13"/>
      <c r="G969" s="13"/>
      <c r="H969" s="13"/>
      <c r="I969" s="13"/>
      <c r="J969" s="13"/>
      <c r="K969" s="8"/>
      <c r="L969" s="9"/>
    </row>
    <row r="970">
      <c r="A970" s="10"/>
      <c r="B970" s="10"/>
      <c r="C970" s="10"/>
      <c r="D970" s="10"/>
      <c r="E970" s="29"/>
      <c r="F970" s="13"/>
      <c r="G970" s="13"/>
      <c r="H970" s="13"/>
      <c r="I970" s="13"/>
      <c r="J970" s="13"/>
      <c r="K970" s="8"/>
      <c r="L970" s="9"/>
    </row>
    <row r="971">
      <c r="A971" s="10"/>
      <c r="B971" s="10"/>
      <c r="C971" s="10"/>
      <c r="D971" s="10"/>
      <c r="E971" s="29"/>
      <c r="F971" s="13"/>
      <c r="G971" s="13"/>
      <c r="H971" s="13"/>
      <c r="I971" s="13"/>
      <c r="J971" s="13"/>
      <c r="K971" s="8"/>
      <c r="L971" s="9"/>
    </row>
    <row r="972">
      <c r="A972" s="10"/>
      <c r="B972" s="10"/>
      <c r="C972" s="10"/>
      <c r="D972" s="10"/>
      <c r="E972" s="29"/>
      <c r="F972" s="13"/>
      <c r="G972" s="13"/>
      <c r="H972" s="13"/>
      <c r="I972" s="13"/>
      <c r="J972" s="13"/>
      <c r="K972" s="8"/>
      <c r="L972" s="9"/>
    </row>
    <row r="973">
      <c r="A973" s="10"/>
      <c r="B973" s="10"/>
      <c r="C973" s="10"/>
      <c r="D973" s="10"/>
      <c r="E973" s="29"/>
      <c r="F973" s="13"/>
      <c r="G973" s="13"/>
      <c r="H973" s="13"/>
      <c r="I973" s="13"/>
      <c r="J973" s="13"/>
      <c r="K973" s="8"/>
      <c r="L973" s="9"/>
    </row>
    <row r="974">
      <c r="A974" s="10"/>
      <c r="B974" s="10"/>
      <c r="C974" s="10"/>
      <c r="D974" s="10"/>
      <c r="E974" s="29"/>
      <c r="F974" s="13"/>
      <c r="G974" s="13"/>
      <c r="H974" s="13"/>
      <c r="I974" s="13"/>
      <c r="J974" s="13"/>
      <c r="K974" s="8"/>
      <c r="L974" s="9"/>
    </row>
    <row r="975">
      <c r="A975" s="10"/>
      <c r="B975" s="10"/>
      <c r="C975" s="10"/>
      <c r="D975" s="10"/>
      <c r="E975" s="29"/>
      <c r="F975" s="13"/>
      <c r="G975" s="13"/>
      <c r="H975" s="13"/>
      <c r="I975" s="13"/>
      <c r="J975" s="13"/>
      <c r="K975" s="8"/>
      <c r="L975" s="9"/>
    </row>
    <row r="976">
      <c r="A976" s="10"/>
      <c r="B976" s="10"/>
      <c r="C976" s="10"/>
      <c r="D976" s="10"/>
      <c r="E976" s="29"/>
      <c r="F976" s="13"/>
      <c r="G976" s="13"/>
      <c r="H976" s="13"/>
      <c r="I976" s="13"/>
      <c r="J976" s="13"/>
      <c r="K976" s="8"/>
      <c r="L976" s="9"/>
    </row>
    <row r="977">
      <c r="A977" s="10"/>
      <c r="B977" s="10"/>
      <c r="C977" s="10"/>
      <c r="D977" s="10"/>
      <c r="E977" s="29"/>
      <c r="F977" s="13"/>
      <c r="G977" s="13"/>
      <c r="H977" s="13"/>
      <c r="I977" s="13"/>
      <c r="J977" s="13"/>
      <c r="K977" s="8"/>
      <c r="L977" s="9"/>
    </row>
    <row r="978">
      <c r="A978" s="10"/>
      <c r="B978" s="10"/>
      <c r="C978" s="10"/>
      <c r="D978" s="10"/>
      <c r="E978" s="29"/>
      <c r="F978" s="13"/>
      <c r="G978" s="13"/>
      <c r="H978" s="13"/>
      <c r="I978" s="13"/>
      <c r="J978" s="13"/>
      <c r="K978" s="8"/>
      <c r="L978" s="9"/>
    </row>
    <row r="979">
      <c r="A979" s="10"/>
      <c r="B979" s="10"/>
      <c r="C979" s="10"/>
      <c r="D979" s="10"/>
      <c r="E979" s="29"/>
      <c r="F979" s="13"/>
      <c r="G979" s="13"/>
      <c r="H979" s="13"/>
      <c r="I979" s="13"/>
      <c r="J979" s="13"/>
      <c r="K979" s="8"/>
      <c r="L979" s="9"/>
    </row>
    <row r="980">
      <c r="A980" s="10"/>
      <c r="B980" s="10"/>
      <c r="C980" s="10"/>
      <c r="D980" s="10"/>
      <c r="E980" s="29"/>
      <c r="F980" s="13"/>
      <c r="G980" s="13"/>
      <c r="H980" s="13"/>
      <c r="I980" s="13"/>
      <c r="J980" s="13"/>
      <c r="K980" s="8"/>
      <c r="L980" s="9"/>
    </row>
    <row r="981">
      <c r="A981" s="10"/>
      <c r="B981" s="10"/>
      <c r="C981" s="10"/>
      <c r="D981" s="10"/>
      <c r="E981" s="29"/>
      <c r="F981" s="13"/>
      <c r="G981" s="13"/>
      <c r="H981" s="13"/>
      <c r="I981" s="13"/>
      <c r="J981" s="13"/>
      <c r="K981" s="8"/>
      <c r="L981" s="9"/>
    </row>
    <row r="982">
      <c r="A982" s="10"/>
      <c r="B982" s="10"/>
      <c r="C982" s="10"/>
      <c r="D982" s="10"/>
      <c r="E982" s="29"/>
      <c r="F982" s="13"/>
      <c r="G982" s="13"/>
      <c r="H982" s="13"/>
      <c r="I982" s="13"/>
      <c r="J982" s="13"/>
      <c r="K982" s="8"/>
      <c r="L982" s="9"/>
    </row>
    <row r="983">
      <c r="A983" s="10"/>
      <c r="B983" s="10"/>
      <c r="C983" s="10"/>
      <c r="D983" s="10"/>
      <c r="E983" s="29"/>
      <c r="F983" s="13"/>
      <c r="G983" s="13"/>
      <c r="H983" s="13"/>
      <c r="I983" s="13"/>
      <c r="J983" s="13"/>
      <c r="K983" s="8"/>
      <c r="L983" s="9"/>
    </row>
    <row r="984">
      <c r="A984" s="10"/>
      <c r="B984" s="10"/>
      <c r="C984" s="10"/>
      <c r="D984" s="10"/>
      <c r="E984" s="29"/>
      <c r="F984" s="13"/>
      <c r="G984" s="13"/>
      <c r="H984" s="13"/>
      <c r="I984" s="13"/>
      <c r="J984" s="13"/>
      <c r="K984" s="8"/>
      <c r="L984" s="9"/>
    </row>
    <row r="985">
      <c r="A985" s="10"/>
      <c r="B985" s="10"/>
      <c r="C985" s="10"/>
      <c r="D985" s="10"/>
      <c r="E985" s="29"/>
      <c r="F985" s="13"/>
      <c r="G985" s="13"/>
      <c r="H985" s="13"/>
      <c r="I985" s="13"/>
      <c r="J985" s="13"/>
      <c r="K985" s="8"/>
      <c r="L985" s="9"/>
    </row>
    <row r="986">
      <c r="A986" s="10"/>
      <c r="B986" s="10"/>
      <c r="C986" s="10"/>
      <c r="D986" s="10"/>
      <c r="E986" s="29"/>
      <c r="F986" s="13"/>
      <c r="G986" s="13"/>
      <c r="H986" s="13"/>
      <c r="I986" s="13"/>
      <c r="J986" s="13"/>
      <c r="K986" s="8"/>
      <c r="L986" s="9"/>
    </row>
    <row r="987">
      <c r="A987" s="10"/>
      <c r="B987" s="10"/>
      <c r="C987" s="10"/>
      <c r="D987" s="10"/>
      <c r="E987" s="29"/>
      <c r="F987" s="13"/>
      <c r="G987" s="13"/>
      <c r="H987" s="13"/>
      <c r="I987" s="13"/>
      <c r="J987" s="13"/>
      <c r="K987" s="8"/>
      <c r="L987" s="9"/>
    </row>
    <row r="988">
      <c r="A988" s="10"/>
      <c r="B988" s="10"/>
      <c r="C988" s="10"/>
      <c r="D988" s="10"/>
      <c r="E988" s="29"/>
      <c r="F988" s="13"/>
      <c r="G988" s="13"/>
      <c r="H988" s="13"/>
      <c r="I988" s="13"/>
      <c r="J988" s="13"/>
      <c r="K988" s="8"/>
      <c r="L988" s="9"/>
    </row>
    <row r="989">
      <c r="A989" s="10"/>
      <c r="B989" s="10"/>
      <c r="C989" s="10"/>
      <c r="D989" s="10"/>
      <c r="E989" s="29"/>
      <c r="F989" s="13"/>
      <c r="G989" s="13"/>
      <c r="H989" s="13"/>
      <c r="I989" s="13"/>
      <c r="J989" s="13"/>
      <c r="K989" s="8"/>
      <c r="L989" s="9"/>
    </row>
    <row r="990">
      <c r="A990" s="10"/>
      <c r="B990" s="10"/>
      <c r="C990" s="10"/>
      <c r="D990" s="10"/>
      <c r="E990" s="29"/>
      <c r="F990" s="13"/>
      <c r="G990" s="13"/>
      <c r="H990" s="13"/>
      <c r="I990" s="13"/>
      <c r="J990" s="13"/>
      <c r="K990" s="8"/>
      <c r="L990" s="9"/>
    </row>
    <row r="991">
      <c r="A991" s="10"/>
      <c r="B991" s="10"/>
      <c r="C991" s="10"/>
      <c r="D991" s="10"/>
      <c r="E991" s="29"/>
      <c r="F991" s="13"/>
      <c r="G991" s="13"/>
      <c r="H991" s="13"/>
      <c r="I991" s="13"/>
      <c r="J991" s="13"/>
      <c r="K991" s="8"/>
      <c r="L991" s="9"/>
    </row>
    <row r="992">
      <c r="A992" s="10"/>
      <c r="B992" s="10"/>
      <c r="C992" s="10"/>
      <c r="D992" s="10"/>
      <c r="E992" s="29"/>
      <c r="F992" s="13"/>
      <c r="G992" s="13"/>
      <c r="H992" s="13"/>
      <c r="I992" s="13"/>
      <c r="J992" s="13"/>
      <c r="K992" s="8"/>
      <c r="L992" s="9"/>
    </row>
    <row r="993">
      <c r="A993" s="10"/>
      <c r="B993" s="10"/>
      <c r="C993" s="10"/>
      <c r="D993" s="10"/>
      <c r="E993" s="29"/>
      <c r="F993" s="13"/>
      <c r="G993" s="13"/>
      <c r="H993" s="13"/>
      <c r="I993" s="13"/>
      <c r="J993" s="13"/>
      <c r="K993" s="8"/>
      <c r="L993" s="9"/>
    </row>
    <row r="994">
      <c r="A994" s="10"/>
      <c r="B994" s="10"/>
      <c r="C994" s="10"/>
      <c r="D994" s="10"/>
      <c r="E994" s="29"/>
      <c r="F994" s="13"/>
      <c r="G994" s="13"/>
      <c r="H994" s="13"/>
      <c r="I994" s="13"/>
      <c r="J994" s="13"/>
      <c r="K994" s="8"/>
      <c r="L994" s="9"/>
    </row>
    <row r="995">
      <c r="A995" s="10"/>
      <c r="B995" s="10"/>
      <c r="C995" s="10"/>
      <c r="D995" s="10"/>
      <c r="E995" s="29"/>
      <c r="F995" s="13"/>
      <c r="G995" s="13"/>
      <c r="H995" s="13"/>
      <c r="I995" s="13"/>
      <c r="J995" s="13"/>
      <c r="K995" s="8"/>
      <c r="L995" s="9"/>
    </row>
    <row r="996">
      <c r="A996" s="10"/>
      <c r="B996" s="10"/>
      <c r="C996" s="10"/>
      <c r="D996" s="10"/>
      <c r="E996" s="29"/>
      <c r="F996" s="13"/>
      <c r="G996" s="13"/>
      <c r="H996" s="13"/>
      <c r="I996" s="13"/>
      <c r="J996" s="13"/>
      <c r="K996" s="8"/>
      <c r="L996" s="9"/>
    </row>
    <row r="997">
      <c r="A997" s="10"/>
      <c r="B997" s="10"/>
      <c r="C997" s="10"/>
      <c r="D997" s="10"/>
      <c r="E997" s="29"/>
      <c r="F997" s="13"/>
      <c r="G997" s="13"/>
      <c r="H997" s="13"/>
      <c r="I997" s="13"/>
      <c r="J997" s="13"/>
      <c r="K997" s="8"/>
      <c r="L997" s="9"/>
    </row>
    <row r="998">
      <c r="A998" s="10"/>
      <c r="B998" s="10"/>
      <c r="C998" s="10"/>
      <c r="D998" s="10"/>
      <c r="E998" s="29"/>
      <c r="F998" s="13"/>
      <c r="G998" s="13"/>
      <c r="H998" s="13"/>
      <c r="I998" s="13"/>
      <c r="J998" s="13"/>
      <c r="K998" s="8"/>
      <c r="L998" s="9"/>
    </row>
    <row r="999">
      <c r="A999" s="10"/>
      <c r="B999" s="10"/>
      <c r="C999" s="10"/>
      <c r="D999" s="10"/>
      <c r="E999" s="29"/>
      <c r="F999" s="13"/>
      <c r="G999" s="13"/>
      <c r="H999" s="13"/>
      <c r="I999" s="13"/>
      <c r="J999" s="13"/>
      <c r="K999" s="8"/>
      <c r="L999" s="9"/>
    </row>
    <row r="1000">
      <c r="A1000" s="10"/>
      <c r="B1000" s="10"/>
      <c r="C1000" s="10"/>
      <c r="D1000" s="10"/>
      <c r="E1000" s="29"/>
      <c r="F1000" s="13"/>
      <c r="G1000" s="13"/>
      <c r="H1000" s="13"/>
      <c r="I1000" s="13"/>
      <c r="J1000" s="13"/>
      <c r="K1000" s="8"/>
      <c r="L1000" s="9"/>
    </row>
    <row r="1001">
      <c r="A1001" s="10"/>
      <c r="B1001" s="10"/>
      <c r="C1001" s="10"/>
      <c r="D1001" s="10"/>
      <c r="E1001" s="29"/>
      <c r="F1001" s="13"/>
      <c r="G1001" s="13"/>
      <c r="H1001" s="13"/>
      <c r="I1001" s="13"/>
      <c r="J1001" s="13"/>
      <c r="K1001" s="8"/>
      <c r="L1001" s="9"/>
    </row>
    <row r="1002">
      <c r="A1002" s="10"/>
      <c r="B1002" s="10"/>
      <c r="C1002" s="10"/>
      <c r="D1002" s="10"/>
      <c r="E1002" s="29"/>
      <c r="F1002" s="13"/>
      <c r="G1002" s="13"/>
      <c r="H1002" s="13"/>
      <c r="I1002" s="13"/>
      <c r="J1002" s="13"/>
      <c r="K1002" s="8"/>
      <c r="L1002" s="9"/>
    </row>
    <row r="1003">
      <c r="A1003" s="10"/>
      <c r="B1003" s="10"/>
      <c r="C1003" s="10"/>
      <c r="D1003" s="10"/>
      <c r="E1003" s="29"/>
      <c r="F1003" s="13"/>
      <c r="G1003" s="13"/>
      <c r="H1003" s="13"/>
      <c r="I1003" s="13"/>
      <c r="J1003" s="13"/>
      <c r="K1003" s="8"/>
      <c r="L1003" s="9"/>
    </row>
    <row r="1004">
      <c r="A1004" s="10"/>
      <c r="B1004" s="10"/>
      <c r="C1004" s="10"/>
      <c r="D1004" s="10"/>
      <c r="E1004" s="29"/>
      <c r="F1004" s="13"/>
      <c r="G1004" s="13"/>
      <c r="H1004" s="13"/>
      <c r="I1004" s="13"/>
      <c r="J1004" s="13"/>
      <c r="K1004" s="8"/>
      <c r="L1004" s="9"/>
    </row>
    <row r="1005">
      <c r="A1005" s="10"/>
      <c r="B1005" s="10"/>
      <c r="C1005" s="10"/>
      <c r="D1005" s="10"/>
      <c r="E1005" s="29"/>
      <c r="F1005" s="13"/>
      <c r="G1005" s="13"/>
      <c r="H1005" s="13"/>
      <c r="I1005" s="13"/>
      <c r="J1005" s="13"/>
      <c r="K1005" s="8"/>
      <c r="L1005" s="9"/>
    </row>
    <row r="1006">
      <c r="A1006" s="10"/>
      <c r="B1006" s="10"/>
      <c r="C1006" s="10"/>
      <c r="D1006" s="10"/>
      <c r="E1006" s="29"/>
      <c r="F1006" s="13"/>
      <c r="G1006" s="13"/>
      <c r="H1006" s="13"/>
      <c r="I1006" s="13"/>
      <c r="J1006" s="13"/>
      <c r="K1006" s="8"/>
      <c r="L1006" s="9"/>
    </row>
    <row r="1007">
      <c r="A1007" s="10"/>
      <c r="B1007" s="10"/>
      <c r="C1007" s="10"/>
      <c r="D1007" s="10"/>
      <c r="E1007" s="29"/>
      <c r="F1007" s="13"/>
      <c r="G1007" s="13"/>
      <c r="H1007" s="13"/>
      <c r="I1007" s="13"/>
      <c r="J1007" s="13"/>
      <c r="K1007" s="8"/>
      <c r="L1007" s="9"/>
    </row>
    <row r="1008">
      <c r="A1008" s="10"/>
      <c r="B1008" s="10"/>
      <c r="C1008" s="10"/>
      <c r="D1008" s="10"/>
      <c r="E1008" s="29"/>
      <c r="F1008" s="13"/>
      <c r="G1008" s="13"/>
      <c r="H1008" s="13"/>
      <c r="I1008" s="13"/>
      <c r="J1008" s="13"/>
      <c r="K1008" s="8"/>
      <c r="L1008" s="9"/>
    </row>
    <row r="1009">
      <c r="A1009" s="10"/>
      <c r="B1009" s="10"/>
      <c r="C1009" s="10"/>
      <c r="D1009" s="10"/>
      <c r="E1009" s="29"/>
      <c r="F1009" s="13"/>
      <c r="G1009" s="13"/>
      <c r="H1009" s="13"/>
      <c r="I1009" s="13"/>
      <c r="J1009" s="13"/>
      <c r="K1009" s="8"/>
      <c r="L1009" s="9"/>
    </row>
    <row r="1010">
      <c r="A1010" s="10"/>
      <c r="B1010" s="10"/>
      <c r="C1010" s="10"/>
      <c r="D1010" s="10"/>
      <c r="E1010" s="29"/>
      <c r="F1010" s="13"/>
      <c r="G1010" s="13"/>
      <c r="H1010" s="13"/>
      <c r="I1010" s="13"/>
      <c r="J1010" s="13"/>
      <c r="K1010" s="8"/>
      <c r="L1010" s="9"/>
    </row>
    <row r="1011">
      <c r="A1011" s="10"/>
      <c r="B1011" s="10"/>
      <c r="C1011" s="10"/>
      <c r="D1011" s="10"/>
      <c r="E1011" s="29"/>
      <c r="F1011" s="13"/>
      <c r="G1011" s="13"/>
      <c r="H1011" s="13"/>
      <c r="I1011" s="13"/>
      <c r="J1011" s="13"/>
      <c r="K1011" s="8"/>
      <c r="L1011" s="9"/>
    </row>
    <row r="1012">
      <c r="A1012" s="10"/>
      <c r="B1012" s="10"/>
      <c r="C1012" s="10"/>
      <c r="D1012" s="10"/>
      <c r="E1012" s="29"/>
      <c r="F1012" s="13"/>
      <c r="G1012" s="13"/>
      <c r="H1012" s="13"/>
      <c r="I1012" s="13"/>
      <c r="J1012" s="13"/>
      <c r="K1012" s="8"/>
      <c r="L1012" s="9"/>
    </row>
    <row r="1013">
      <c r="A1013" s="10"/>
      <c r="B1013" s="10"/>
      <c r="C1013" s="10"/>
      <c r="D1013" s="10"/>
      <c r="E1013" s="29"/>
      <c r="F1013" s="13"/>
      <c r="G1013" s="13"/>
      <c r="H1013" s="13"/>
      <c r="I1013" s="13"/>
      <c r="J1013" s="13"/>
      <c r="K1013" s="8"/>
      <c r="L1013" s="9"/>
    </row>
    <row r="1014">
      <c r="A1014" s="10"/>
      <c r="B1014" s="10"/>
      <c r="C1014" s="10"/>
      <c r="D1014" s="10"/>
      <c r="E1014" s="29"/>
      <c r="F1014" s="13"/>
      <c r="G1014" s="13"/>
      <c r="H1014" s="13"/>
      <c r="I1014" s="13"/>
      <c r="J1014" s="13"/>
      <c r="K1014" s="8"/>
      <c r="L1014" s="9"/>
    </row>
    <row r="1015">
      <c r="A1015" s="10"/>
      <c r="B1015" s="10"/>
      <c r="C1015" s="10"/>
      <c r="D1015" s="10"/>
      <c r="E1015" s="29"/>
      <c r="F1015" s="13"/>
      <c r="G1015" s="13"/>
      <c r="H1015" s="13"/>
      <c r="I1015" s="13"/>
      <c r="J1015" s="13"/>
      <c r="K1015" s="8"/>
      <c r="L1015" s="9"/>
    </row>
    <row r="1016">
      <c r="A1016" s="10"/>
      <c r="B1016" s="10"/>
      <c r="C1016" s="10"/>
      <c r="D1016" s="10"/>
      <c r="E1016" s="29"/>
      <c r="F1016" s="13"/>
      <c r="G1016" s="13"/>
      <c r="H1016" s="13"/>
      <c r="I1016" s="13"/>
      <c r="J1016" s="13"/>
      <c r="K1016" s="8"/>
      <c r="L1016" s="9"/>
    </row>
    <row r="1017">
      <c r="A1017" s="10"/>
      <c r="B1017" s="10"/>
      <c r="C1017" s="10"/>
      <c r="D1017" s="10"/>
      <c r="E1017" s="29"/>
      <c r="F1017" s="13"/>
      <c r="G1017" s="13"/>
      <c r="H1017" s="13"/>
      <c r="I1017" s="13"/>
      <c r="J1017" s="13"/>
      <c r="K1017" s="8"/>
      <c r="L1017" s="9"/>
    </row>
    <row r="1018">
      <c r="A1018" s="10"/>
      <c r="B1018" s="10"/>
      <c r="C1018" s="10"/>
      <c r="D1018" s="10"/>
      <c r="E1018" s="29"/>
      <c r="F1018" s="13"/>
      <c r="G1018" s="13"/>
      <c r="H1018" s="13"/>
      <c r="I1018" s="13"/>
      <c r="J1018" s="13"/>
      <c r="K1018" s="8"/>
      <c r="L1018" s="9"/>
    </row>
    <row r="1019">
      <c r="A1019" s="10"/>
      <c r="B1019" s="10"/>
      <c r="C1019" s="10"/>
      <c r="D1019" s="10"/>
      <c r="E1019" s="29"/>
      <c r="F1019" s="13"/>
      <c r="G1019" s="13"/>
      <c r="H1019" s="13"/>
      <c r="I1019" s="13"/>
      <c r="J1019" s="13"/>
      <c r="K1019" s="8"/>
      <c r="L1019" s="9"/>
    </row>
    <row r="1020">
      <c r="A1020" s="10"/>
      <c r="B1020" s="10"/>
      <c r="C1020" s="10"/>
      <c r="D1020" s="10"/>
      <c r="E1020" s="29"/>
      <c r="F1020" s="13"/>
      <c r="G1020" s="13"/>
      <c r="H1020" s="13"/>
      <c r="I1020" s="13"/>
      <c r="J1020" s="13"/>
      <c r="K1020" s="8"/>
      <c r="L1020" s="9"/>
    </row>
    <row r="1021">
      <c r="A1021" s="10"/>
      <c r="B1021" s="10"/>
      <c r="C1021" s="10"/>
      <c r="D1021" s="10"/>
      <c r="E1021" s="29"/>
      <c r="F1021" s="13"/>
      <c r="G1021" s="13"/>
      <c r="H1021" s="13"/>
      <c r="I1021" s="13"/>
      <c r="J1021" s="13"/>
      <c r="K1021" s="8"/>
      <c r="L1021" s="9"/>
    </row>
    <row r="1022">
      <c r="A1022" s="10"/>
      <c r="B1022" s="10"/>
      <c r="C1022" s="10"/>
      <c r="D1022" s="10"/>
      <c r="E1022" s="29"/>
      <c r="F1022" s="13"/>
      <c r="G1022" s="13"/>
      <c r="H1022" s="13"/>
      <c r="I1022" s="13"/>
      <c r="J1022" s="13"/>
      <c r="K1022" s="8"/>
      <c r="L1022" s="9"/>
    </row>
    <row r="1023">
      <c r="A1023" s="10"/>
      <c r="B1023" s="10"/>
      <c r="C1023" s="10"/>
      <c r="D1023" s="10"/>
      <c r="E1023" s="29"/>
      <c r="F1023" s="13"/>
      <c r="G1023" s="13"/>
      <c r="H1023" s="13"/>
      <c r="I1023" s="13"/>
      <c r="J1023" s="13"/>
      <c r="K1023" s="8"/>
      <c r="L1023" s="9"/>
    </row>
    <row r="1024">
      <c r="A1024" s="10"/>
      <c r="B1024" s="10"/>
      <c r="C1024" s="10"/>
      <c r="D1024" s="10"/>
      <c r="E1024" s="29"/>
      <c r="F1024" s="13"/>
      <c r="G1024" s="13"/>
      <c r="H1024" s="13"/>
      <c r="I1024" s="13"/>
      <c r="J1024" s="13"/>
      <c r="K1024" s="8"/>
      <c r="L1024" s="9"/>
    </row>
    <row r="1025">
      <c r="A1025" s="10"/>
      <c r="B1025" s="10"/>
      <c r="C1025" s="10"/>
      <c r="D1025" s="10"/>
      <c r="E1025" s="29"/>
      <c r="F1025" s="13"/>
      <c r="G1025" s="13"/>
      <c r="H1025" s="13"/>
      <c r="I1025" s="13"/>
      <c r="J1025" s="13"/>
      <c r="K1025" s="8"/>
      <c r="L1025" s="9"/>
    </row>
    <row r="1026">
      <c r="A1026" s="10"/>
      <c r="B1026" s="10"/>
      <c r="C1026" s="10"/>
      <c r="D1026" s="10"/>
      <c r="E1026" s="29"/>
      <c r="F1026" s="13"/>
      <c r="G1026" s="13"/>
      <c r="H1026" s="13"/>
      <c r="I1026" s="13"/>
      <c r="J1026" s="13"/>
      <c r="K1026" s="8"/>
      <c r="L1026" s="9"/>
    </row>
    <row r="1027">
      <c r="A1027" s="10"/>
      <c r="B1027" s="10"/>
      <c r="C1027" s="10"/>
      <c r="D1027" s="10"/>
      <c r="E1027" s="29"/>
      <c r="F1027" s="13"/>
      <c r="G1027" s="13"/>
      <c r="H1027" s="13"/>
      <c r="I1027" s="13"/>
      <c r="J1027" s="13"/>
      <c r="K1027" s="8"/>
      <c r="L1027" s="9"/>
    </row>
    <row r="1028">
      <c r="A1028" s="10"/>
      <c r="B1028" s="10"/>
      <c r="C1028" s="10"/>
      <c r="D1028" s="10"/>
      <c r="E1028" s="29"/>
      <c r="F1028" s="13"/>
      <c r="G1028" s="13"/>
      <c r="H1028" s="13"/>
      <c r="I1028" s="13"/>
      <c r="J1028" s="13"/>
      <c r="K1028" s="8"/>
      <c r="L1028" s="9"/>
    </row>
    <row r="1029">
      <c r="A1029" s="10"/>
      <c r="B1029" s="10"/>
      <c r="C1029" s="10"/>
      <c r="D1029" s="10"/>
      <c r="E1029" s="29"/>
      <c r="F1029" s="13"/>
      <c r="G1029" s="13"/>
      <c r="H1029" s="13"/>
      <c r="I1029" s="13"/>
      <c r="J1029" s="13"/>
      <c r="K1029" s="8"/>
      <c r="L1029" s="9"/>
    </row>
    <row r="1030">
      <c r="A1030" s="10"/>
      <c r="B1030" s="10"/>
      <c r="C1030" s="10"/>
      <c r="D1030" s="10"/>
      <c r="E1030" s="29"/>
      <c r="F1030" s="13"/>
      <c r="G1030" s="13"/>
      <c r="H1030" s="13"/>
      <c r="I1030" s="13"/>
      <c r="J1030" s="13"/>
      <c r="K1030" s="8"/>
      <c r="L1030" s="9"/>
    </row>
    <row r="1031">
      <c r="A1031" s="10"/>
      <c r="B1031" s="10"/>
      <c r="C1031" s="10"/>
      <c r="D1031" s="10"/>
      <c r="E1031" s="29"/>
      <c r="F1031" s="13"/>
      <c r="G1031" s="13"/>
      <c r="H1031" s="13"/>
      <c r="I1031" s="13"/>
      <c r="J1031" s="13"/>
      <c r="K1031" s="8"/>
      <c r="L1031" s="9"/>
    </row>
    <row r="1032">
      <c r="A1032" s="10"/>
      <c r="B1032" s="10"/>
      <c r="C1032" s="10"/>
      <c r="D1032" s="10"/>
      <c r="E1032" s="29"/>
      <c r="F1032" s="13"/>
      <c r="G1032" s="13"/>
      <c r="H1032" s="13"/>
      <c r="I1032" s="13"/>
      <c r="J1032" s="13"/>
      <c r="K1032" s="8"/>
      <c r="L1032" s="9"/>
    </row>
    <row r="1033">
      <c r="A1033" s="10"/>
      <c r="B1033" s="10"/>
      <c r="C1033" s="10"/>
      <c r="D1033" s="10"/>
      <c r="E1033" s="29"/>
      <c r="F1033" s="13"/>
      <c r="G1033" s="13"/>
      <c r="H1033" s="13"/>
      <c r="I1033" s="13"/>
      <c r="J1033" s="13"/>
      <c r="K1033" s="8"/>
      <c r="L1033" s="9"/>
    </row>
    <row r="1034">
      <c r="A1034" s="10"/>
      <c r="B1034" s="10"/>
      <c r="C1034" s="10"/>
      <c r="D1034" s="10"/>
      <c r="E1034" s="29"/>
      <c r="F1034" s="13"/>
      <c r="G1034" s="13"/>
      <c r="H1034" s="13"/>
      <c r="I1034" s="13"/>
      <c r="J1034" s="13"/>
      <c r="K1034" s="8"/>
      <c r="L1034" s="9"/>
    </row>
    <row r="1035">
      <c r="A1035" s="10"/>
      <c r="B1035" s="10"/>
      <c r="C1035" s="10"/>
      <c r="D1035" s="10"/>
      <c r="E1035" s="29"/>
      <c r="F1035" s="13"/>
      <c r="G1035" s="13"/>
      <c r="H1035" s="13"/>
      <c r="I1035" s="13"/>
      <c r="J1035" s="13"/>
      <c r="K1035" s="8"/>
      <c r="L1035" s="9"/>
    </row>
    <row r="1036">
      <c r="A1036" s="10"/>
      <c r="B1036" s="10"/>
      <c r="C1036" s="10"/>
      <c r="D1036" s="10"/>
      <c r="E1036" s="29"/>
      <c r="F1036" s="13"/>
      <c r="G1036" s="13"/>
      <c r="H1036" s="13"/>
      <c r="I1036" s="13"/>
      <c r="J1036" s="13"/>
      <c r="K1036" s="8"/>
      <c r="L1036" s="9"/>
    </row>
    <row r="1037">
      <c r="A1037" s="10"/>
      <c r="B1037" s="10"/>
      <c r="C1037" s="10"/>
      <c r="D1037" s="10"/>
      <c r="E1037" s="29"/>
      <c r="F1037" s="13"/>
      <c r="G1037" s="13"/>
      <c r="H1037" s="13"/>
      <c r="I1037" s="13"/>
      <c r="J1037" s="13"/>
      <c r="K1037" s="8"/>
      <c r="L1037" s="9"/>
    </row>
    <row r="1038">
      <c r="A1038" s="10"/>
      <c r="B1038" s="10"/>
      <c r="C1038" s="10"/>
      <c r="D1038" s="10"/>
      <c r="E1038" s="29"/>
      <c r="F1038" s="13"/>
      <c r="G1038" s="13"/>
      <c r="H1038" s="13"/>
      <c r="I1038" s="13"/>
      <c r="J1038" s="13"/>
      <c r="K1038" s="8"/>
      <c r="L1038" s="9"/>
    </row>
    <row r="1039">
      <c r="A1039" s="10"/>
      <c r="B1039" s="10"/>
      <c r="C1039" s="10"/>
      <c r="D1039" s="10"/>
      <c r="E1039" s="29"/>
      <c r="F1039" s="13"/>
      <c r="G1039" s="13"/>
      <c r="H1039" s="13"/>
      <c r="I1039" s="13"/>
      <c r="J1039" s="13"/>
      <c r="K1039" s="8"/>
      <c r="L1039" s="9"/>
    </row>
    <row r="1040">
      <c r="A1040" s="10"/>
      <c r="B1040" s="10"/>
      <c r="C1040" s="10"/>
      <c r="D1040" s="10"/>
      <c r="E1040" s="29"/>
      <c r="F1040" s="13"/>
      <c r="G1040" s="13"/>
      <c r="H1040" s="13"/>
      <c r="I1040" s="13"/>
      <c r="J1040" s="13"/>
      <c r="K1040" s="8"/>
      <c r="L1040" s="9"/>
    </row>
    <row r="1041">
      <c r="A1041" s="10"/>
      <c r="B1041" s="10"/>
      <c r="C1041" s="10"/>
      <c r="D1041" s="10"/>
      <c r="E1041" s="29"/>
      <c r="F1041" s="13"/>
      <c r="G1041" s="13"/>
      <c r="H1041" s="13"/>
      <c r="I1041" s="13"/>
      <c r="J1041" s="13"/>
      <c r="K1041" s="8"/>
      <c r="L1041" s="9"/>
    </row>
    <row r="1042">
      <c r="A1042" s="10"/>
      <c r="B1042" s="10"/>
      <c r="C1042" s="10"/>
      <c r="D1042" s="10"/>
      <c r="E1042" s="29"/>
      <c r="F1042" s="13"/>
      <c r="G1042" s="13"/>
      <c r="H1042" s="13"/>
      <c r="I1042" s="13"/>
      <c r="J1042" s="13"/>
      <c r="K1042" s="8"/>
      <c r="L1042" s="9"/>
    </row>
    <row r="1043">
      <c r="A1043" s="10"/>
      <c r="B1043" s="10"/>
      <c r="C1043" s="10"/>
      <c r="D1043" s="10"/>
      <c r="E1043" s="29"/>
      <c r="F1043" s="13"/>
      <c r="G1043" s="13"/>
      <c r="H1043" s="13"/>
      <c r="I1043" s="13"/>
      <c r="J1043" s="13"/>
      <c r="K1043" s="8"/>
      <c r="L1043" s="9"/>
    </row>
    <row r="1044">
      <c r="A1044" s="10"/>
      <c r="B1044" s="10"/>
      <c r="C1044" s="10"/>
      <c r="D1044" s="10"/>
      <c r="E1044" s="29"/>
      <c r="F1044" s="13"/>
      <c r="G1044" s="13"/>
      <c r="H1044" s="13"/>
      <c r="I1044" s="13"/>
      <c r="J1044" s="13"/>
      <c r="K1044" s="8"/>
      <c r="L1044" s="9"/>
    </row>
    <row r="1045">
      <c r="A1045" s="10"/>
      <c r="B1045" s="10"/>
      <c r="C1045" s="10"/>
      <c r="D1045" s="10"/>
      <c r="E1045" s="29"/>
      <c r="F1045" s="13"/>
      <c r="G1045" s="13"/>
      <c r="H1045" s="13"/>
      <c r="I1045" s="13"/>
      <c r="J1045" s="13"/>
      <c r="K1045" s="8"/>
      <c r="L1045" s="9"/>
    </row>
    <row r="1046">
      <c r="A1046" s="10"/>
      <c r="B1046" s="10"/>
      <c r="C1046" s="10"/>
      <c r="D1046" s="10"/>
      <c r="E1046" s="29"/>
      <c r="F1046" s="13"/>
      <c r="G1046" s="13"/>
      <c r="H1046" s="13"/>
      <c r="I1046" s="13"/>
      <c r="J1046" s="13"/>
      <c r="K1046" s="8"/>
      <c r="L1046" s="9"/>
    </row>
    <row r="1047">
      <c r="A1047" s="10"/>
      <c r="B1047" s="10"/>
      <c r="C1047" s="10"/>
      <c r="D1047" s="10"/>
      <c r="E1047" s="29"/>
      <c r="F1047" s="13"/>
      <c r="G1047" s="13"/>
      <c r="H1047" s="13"/>
      <c r="I1047" s="13"/>
      <c r="J1047" s="13"/>
      <c r="K1047" s="8"/>
      <c r="L1047" s="9"/>
    </row>
    <row r="1048">
      <c r="A1048" s="10"/>
      <c r="B1048" s="10"/>
      <c r="C1048" s="10"/>
      <c r="D1048" s="10"/>
      <c r="E1048" s="29"/>
      <c r="F1048" s="13"/>
      <c r="G1048" s="13"/>
      <c r="H1048" s="13"/>
      <c r="I1048" s="13"/>
      <c r="J1048" s="13"/>
      <c r="K1048" s="8"/>
      <c r="L1048" s="9"/>
    </row>
    <row r="1049">
      <c r="A1049" s="10"/>
      <c r="B1049" s="10"/>
      <c r="C1049" s="10"/>
      <c r="D1049" s="10"/>
      <c r="E1049" s="29"/>
      <c r="F1049" s="13"/>
      <c r="G1049" s="13"/>
      <c r="H1049" s="13"/>
      <c r="I1049" s="13"/>
      <c r="J1049" s="13"/>
      <c r="K1049" s="8"/>
      <c r="L1049" s="9"/>
    </row>
    <row r="1050">
      <c r="A1050" s="10"/>
      <c r="B1050" s="10"/>
      <c r="C1050" s="10"/>
      <c r="D1050" s="10"/>
      <c r="E1050" s="29"/>
      <c r="F1050" s="13"/>
      <c r="G1050" s="13"/>
      <c r="H1050" s="13"/>
      <c r="I1050" s="13"/>
      <c r="J1050" s="13"/>
      <c r="K1050" s="8"/>
      <c r="L1050" s="9"/>
    </row>
    <row r="1051">
      <c r="A1051" s="10"/>
      <c r="B1051" s="10"/>
      <c r="C1051" s="10"/>
      <c r="D1051" s="10"/>
      <c r="E1051" s="29"/>
      <c r="F1051" s="13"/>
      <c r="G1051" s="13"/>
      <c r="H1051" s="13"/>
      <c r="I1051" s="13"/>
      <c r="J1051" s="13"/>
      <c r="K1051" s="8"/>
      <c r="L1051" s="9"/>
    </row>
    <row r="1052">
      <c r="A1052" s="10"/>
      <c r="B1052" s="10"/>
      <c r="C1052" s="10"/>
      <c r="D1052" s="10"/>
      <c r="E1052" s="29"/>
      <c r="F1052" s="13"/>
      <c r="G1052" s="13"/>
      <c r="H1052" s="13"/>
      <c r="I1052" s="13"/>
      <c r="J1052" s="13"/>
      <c r="K1052" s="8"/>
      <c r="L1052" s="9"/>
    </row>
    <row r="1053">
      <c r="A1053" s="10"/>
      <c r="B1053" s="10"/>
      <c r="C1053" s="10"/>
      <c r="D1053" s="10"/>
      <c r="E1053" s="29"/>
      <c r="F1053" s="13"/>
      <c r="G1053" s="13"/>
      <c r="H1053" s="13"/>
      <c r="I1053" s="13"/>
      <c r="J1053" s="13"/>
      <c r="K1053" s="8"/>
      <c r="L1053" s="9"/>
    </row>
    <row r="1054">
      <c r="A1054" s="10"/>
      <c r="B1054" s="10"/>
      <c r="C1054" s="10"/>
      <c r="D1054" s="10"/>
      <c r="E1054" s="29"/>
      <c r="F1054" s="13"/>
      <c r="G1054" s="13"/>
      <c r="H1054" s="13"/>
      <c r="I1054" s="13"/>
      <c r="J1054" s="13"/>
      <c r="K1054" s="8"/>
      <c r="L1054" s="9"/>
    </row>
    <row r="1055">
      <c r="A1055" s="10"/>
      <c r="B1055" s="10"/>
      <c r="C1055" s="10"/>
      <c r="D1055" s="10"/>
      <c r="E1055" s="29"/>
      <c r="F1055" s="13"/>
      <c r="G1055" s="13"/>
      <c r="H1055" s="13"/>
      <c r="I1055" s="13"/>
      <c r="J1055" s="13"/>
      <c r="K1055" s="8"/>
      <c r="L1055" s="9"/>
    </row>
    <row r="1056">
      <c r="A1056" s="10"/>
      <c r="B1056" s="10"/>
      <c r="C1056" s="10"/>
      <c r="D1056" s="10"/>
      <c r="E1056" s="29"/>
      <c r="F1056" s="13"/>
      <c r="G1056" s="13"/>
      <c r="H1056" s="13"/>
      <c r="I1056" s="13"/>
      <c r="J1056" s="13"/>
      <c r="K1056" s="8"/>
      <c r="L1056" s="9"/>
    </row>
    <row r="1057">
      <c r="A1057" s="10"/>
      <c r="B1057" s="10"/>
      <c r="C1057" s="10"/>
      <c r="D1057" s="10"/>
      <c r="E1057" s="29"/>
      <c r="F1057" s="13"/>
      <c r="G1057" s="13"/>
      <c r="H1057" s="13"/>
      <c r="I1057" s="13"/>
      <c r="J1057" s="13"/>
      <c r="K1057" s="8"/>
      <c r="L1057" s="9"/>
    </row>
    <row r="1058">
      <c r="A1058" s="10"/>
      <c r="B1058" s="10"/>
      <c r="C1058" s="10"/>
      <c r="D1058" s="10"/>
      <c r="E1058" s="29"/>
      <c r="F1058" s="13"/>
      <c r="G1058" s="13"/>
      <c r="H1058" s="13"/>
      <c r="I1058" s="13"/>
      <c r="J1058" s="13"/>
      <c r="K1058" s="8"/>
      <c r="L1058" s="9"/>
    </row>
    <row r="1059">
      <c r="A1059" s="10"/>
      <c r="B1059" s="10"/>
      <c r="C1059" s="10"/>
      <c r="D1059" s="10"/>
      <c r="E1059" s="29"/>
      <c r="F1059" s="13"/>
      <c r="G1059" s="13"/>
      <c r="H1059" s="13"/>
      <c r="I1059" s="13"/>
      <c r="J1059" s="13"/>
      <c r="K1059" s="8"/>
      <c r="L1059" s="9"/>
    </row>
    <row r="1060">
      <c r="A1060" s="10"/>
      <c r="B1060" s="10"/>
      <c r="C1060" s="10"/>
      <c r="D1060" s="10"/>
      <c r="E1060" s="29"/>
      <c r="F1060" s="13"/>
      <c r="G1060" s="13"/>
      <c r="H1060" s="13"/>
      <c r="I1060" s="13"/>
      <c r="J1060" s="13"/>
      <c r="K1060" s="8"/>
      <c r="L1060" s="9"/>
    </row>
    <row r="1061">
      <c r="A1061" s="10"/>
      <c r="B1061" s="10"/>
      <c r="C1061" s="10"/>
      <c r="D1061" s="10"/>
      <c r="E1061" s="29"/>
      <c r="F1061" s="13"/>
      <c r="G1061" s="13"/>
      <c r="H1061" s="13"/>
      <c r="I1061" s="13"/>
      <c r="J1061" s="13"/>
      <c r="K1061" s="8"/>
      <c r="L1061" s="9"/>
    </row>
    <row r="1062">
      <c r="A1062" s="10"/>
      <c r="B1062" s="10"/>
      <c r="C1062" s="10"/>
      <c r="D1062" s="10"/>
      <c r="E1062" s="29"/>
      <c r="F1062" s="13"/>
      <c r="G1062" s="13"/>
      <c r="H1062" s="13"/>
      <c r="I1062" s="13"/>
      <c r="J1062" s="13"/>
      <c r="K1062" s="8"/>
      <c r="L1062" s="9"/>
    </row>
    <row r="1063">
      <c r="A1063" s="10"/>
      <c r="B1063" s="10"/>
      <c r="C1063" s="10"/>
      <c r="D1063" s="10"/>
      <c r="E1063" s="29"/>
      <c r="F1063" s="13"/>
      <c r="G1063" s="13"/>
      <c r="H1063" s="13"/>
      <c r="I1063" s="13"/>
      <c r="J1063" s="13"/>
      <c r="K1063" s="8"/>
      <c r="L1063" s="9"/>
    </row>
    <row r="1064">
      <c r="A1064" s="10"/>
      <c r="B1064" s="10"/>
      <c r="C1064" s="10"/>
      <c r="D1064" s="10"/>
      <c r="E1064" s="29"/>
      <c r="F1064" s="13"/>
      <c r="G1064" s="13"/>
      <c r="H1064" s="13"/>
      <c r="I1064" s="13"/>
      <c r="J1064" s="13"/>
      <c r="K1064" s="8"/>
      <c r="L1064" s="9"/>
    </row>
    <row r="1065">
      <c r="A1065" s="10"/>
      <c r="B1065" s="10"/>
      <c r="C1065" s="10"/>
      <c r="D1065" s="10"/>
      <c r="E1065" s="29"/>
      <c r="F1065" s="13"/>
      <c r="G1065" s="13"/>
      <c r="H1065" s="13"/>
      <c r="I1065" s="13"/>
      <c r="J1065" s="13"/>
      <c r="K1065" s="8"/>
      <c r="L1065" s="9"/>
    </row>
    <row r="1066">
      <c r="A1066" s="10"/>
      <c r="B1066" s="10"/>
      <c r="C1066" s="10"/>
      <c r="D1066" s="10"/>
      <c r="E1066" s="29"/>
      <c r="F1066" s="13"/>
      <c r="G1066" s="13"/>
      <c r="H1066" s="13"/>
      <c r="I1066" s="13"/>
      <c r="J1066" s="13"/>
      <c r="K1066" s="8"/>
      <c r="L1066" s="9"/>
    </row>
    <row r="1067">
      <c r="A1067" s="10"/>
      <c r="B1067" s="10"/>
      <c r="C1067" s="10"/>
      <c r="D1067" s="10"/>
      <c r="E1067" s="29"/>
      <c r="F1067" s="13"/>
      <c r="G1067" s="13"/>
      <c r="H1067" s="13"/>
      <c r="I1067" s="13"/>
      <c r="J1067" s="13"/>
      <c r="K1067" s="8"/>
      <c r="L1067" s="9"/>
    </row>
    <row r="1068">
      <c r="A1068" s="10"/>
      <c r="B1068" s="10"/>
      <c r="C1068" s="10"/>
      <c r="D1068" s="10"/>
      <c r="E1068" s="29"/>
      <c r="F1068" s="13"/>
      <c r="G1068" s="13"/>
      <c r="H1068" s="13"/>
      <c r="I1068" s="13"/>
      <c r="J1068" s="13"/>
      <c r="K1068" s="8"/>
      <c r="L1068" s="9"/>
    </row>
    <row r="1069">
      <c r="A1069" s="10"/>
      <c r="B1069" s="10"/>
      <c r="C1069" s="10"/>
      <c r="D1069" s="10"/>
      <c r="E1069" s="29"/>
      <c r="F1069" s="13"/>
      <c r="G1069" s="13"/>
      <c r="H1069" s="13"/>
      <c r="I1069" s="13"/>
      <c r="J1069" s="13"/>
      <c r="K1069" s="8"/>
      <c r="L1069" s="9"/>
    </row>
    <row r="1070">
      <c r="A1070" s="10"/>
      <c r="B1070" s="10"/>
      <c r="C1070" s="10"/>
      <c r="D1070" s="10"/>
      <c r="E1070" s="29"/>
      <c r="F1070" s="13"/>
      <c r="G1070" s="13"/>
      <c r="H1070" s="13"/>
      <c r="I1070" s="13"/>
      <c r="J1070" s="13"/>
      <c r="K1070" s="8"/>
      <c r="L1070" s="9"/>
    </row>
    <row r="1071">
      <c r="A1071" s="10"/>
      <c r="B1071" s="10"/>
      <c r="C1071" s="10"/>
      <c r="D1071" s="10"/>
      <c r="E1071" s="29"/>
      <c r="F1071" s="13"/>
      <c r="G1071" s="13"/>
      <c r="H1071" s="13"/>
      <c r="I1071" s="13"/>
      <c r="J1071" s="13"/>
      <c r="K1071" s="8"/>
      <c r="L1071" s="9"/>
    </row>
    <row r="1072">
      <c r="A1072" s="10"/>
      <c r="B1072" s="10"/>
      <c r="C1072" s="10"/>
      <c r="D1072" s="10"/>
      <c r="E1072" s="29"/>
      <c r="F1072" s="13"/>
      <c r="G1072" s="13"/>
      <c r="H1072" s="13"/>
      <c r="I1072" s="13"/>
      <c r="J1072" s="13"/>
      <c r="K1072" s="8"/>
      <c r="L1072" s="9"/>
    </row>
    <row r="1073">
      <c r="A1073" s="10"/>
      <c r="B1073" s="10"/>
      <c r="C1073" s="10"/>
      <c r="D1073" s="10"/>
      <c r="E1073" s="29"/>
      <c r="F1073" s="13"/>
      <c r="G1073" s="13"/>
      <c r="H1073" s="13"/>
      <c r="I1073" s="13"/>
      <c r="J1073" s="13"/>
      <c r="K1073" s="8"/>
      <c r="L1073" s="9"/>
    </row>
    <row r="1074">
      <c r="A1074" s="10"/>
      <c r="B1074" s="10"/>
      <c r="C1074" s="10"/>
      <c r="D1074" s="10"/>
      <c r="E1074" s="29"/>
      <c r="F1074" s="13"/>
      <c r="G1074" s="13"/>
      <c r="H1074" s="13"/>
      <c r="I1074" s="13"/>
      <c r="J1074" s="13"/>
      <c r="K1074" s="8"/>
      <c r="L1074" s="9"/>
    </row>
    <row r="1075">
      <c r="A1075" s="10"/>
      <c r="B1075" s="10"/>
      <c r="C1075" s="10"/>
      <c r="D1075" s="10"/>
      <c r="E1075" s="29"/>
      <c r="F1075" s="13"/>
      <c r="G1075" s="13"/>
      <c r="H1075" s="13"/>
      <c r="I1075" s="13"/>
      <c r="J1075" s="13"/>
      <c r="K1075" s="8"/>
      <c r="L1075" s="9"/>
    </row>
    <row r="1076">
      <c r="A1076" s="10"/>
      <c r="B1076" s="10"/>
      <c r="C1076" s="10"/>
      <c r="D1076" s="10"/>
      <c r="E1076" s="29"/>
      <c r="F1076" s="13"/>
      <c r="G1076" s="13"/>
      <c r="H1076" s="13"/>
      <c r="I1076" s="13"/>
      <c r="J1076" s="13"/>
      <c r="K1076" s="8"/>
      <c r="L1076" s="9"/>
    </row>
    <row r="1077">
      <c r="A1077" s="10"/>
      <c r="B1077" s="10"/>
      <c r="C1077" s="10"/>
      <c r="D1077" s="10"/>
      <c r="E1077" s="29"/>
      <c r="F1077" s="13"/>
      <c r="G1077" s="13"/>
      <c r="H1077" s="13"/>
      <c r="I1077" s="13"/>
      <c r="J1077" s="13"/>
      <c r="K1077" s="8"/>
      <c r="L1077" s="9"/>
    </row>
    <row r="1078">
      <c r="A1078" s="10"/>
      <c r="B1078" s="10"/>
      <c r="C1078" s="10"/>
      <c r="D1078" s="10"/>
      <c r="E1078" s="29"/>
      <c r="F1078" s="13"/>
      <c r="G1078" s="13"/>
      <c r="H1078" s="13"/>
      <c r="I1078" s="13"/>
      <c r="J1078" s="13"/>
      <c r="K1078" s="8"/>
      <c r="L1078" s="9"/>
    </row>
    <row r="1079">
      <c r="A1079" s="10"/>
      <c r="B1079" s="10"/>
      <c r="C1079" s="10"/>
      <c r="D1079" s="10"/>
      <c r="E1079" s="29"/>
      <c r="F1079" s="13"/>
      <c r="G1079" s="13"/>
      <c r="H1079" s="13"/>
      <c r="I1079" s="13"/>
      <c r="J1079" s="13"/>
      <c r="K1079" s="8"/>
      <c r="L1079" s="9"/>
    </row>
    <row r="1080">
      <c r="A1080" s="10"/>
      <c r="B1080" s="10"/>
      <c r="C1080" s="10"/>
      <c r="D1080" s="10"/>
      <c r="E1080" s="29"/>
      <c r="F1080" s="13"/>
      <c r="G1080" s="13"/>
      <c r="H1080" s="13"/>
      <c r="I1080" s="13"/>
      <c r="J1080" s="13"/>
      <c r="K1080" s="8"/>
      <c r="L1080" s="9"/>
    </row>
    <row r="1081">
      <c r="A1081" s="10"/>
      <c r="B1081" s="10"/>
      <c r="C1081" s="10"/>
      <c r="D1081" s="10"/>
      <c r="E1081" s="29"/>
      <c r="F1081" s="13"/>
      <c r="G1081" s="13"/>
      <c r="H1081" s="13"/>
      <c r="I1081" s="13"/>
      <c r="J1081" s="13"/>
      <c r="K1081" s="8"/>
      <c r="L1081" s="9"/>
    </row>
    <row r="1082">
      <c r="A1082" s="10"/>
      <c r="B1082" s="10"/>
      <c r="C1082" s="10"/>
      <c r="D1082" s="10"/>
      <c r="E1082" s="29"/>
      <c r="F1082" s="13"/>
      <c r="G1082" s="13"/>
      <c r="H1082" s="13"/>
      <c r="I1082" s="13"/>
      <c r="J1082" s="13"/>
      <c r="K1082" s="8"/>
      <c r="L1082" s="9"/>
    </row>
    <row r="1083">
      <c r="A1083" s="10"/>
      <c r="B1083" s="10"/>
      <c r="C1083" s="10"/>
      <c r="D1083" s="10"/>
      <c r="E1083" s="29"/>
      <c r="F1083" s="13"/>
      <c r="G1083" s="13"/>
      <c r="H1083" s="13"/>
      <c r="I1083" s="13"/>
      <c r="J1083" s="13"/>
      <c r="K1083" s="8"/>
      <c r="L1083" s="9"/>
    </row>
    <row r="1084">
      <c r="A1084" s="10"/>
      <c r="B1084" s="10"/>
      <c r="C1084" s="10"/>
      <c r="D1084" s="10"/>
      <c r="E1084" s="29"/>
      <c r="F1084" s="13"/>
      <c r="G1084" s="13"/>
      <c r="H1084" s="13"/>
      <c r="I1084" s="13"/>
      <c r="J1084" s="13"/>
      <c r="K1084" s="8"/>
      <c r="L1084" s="9"/>
    </row>
    <row r="1085">
      <c r="A1085" s="10"/>
      <c r="B1085" s="10"/>
      <c r="C1085" s="10"/>
      <c r="D1085" s="10"/>
      <c r="E1085" s="29"/>
      <c r="F1085" s="13"/>
      <c r="G1085" s="13"/>
      <c r="H1085" s="13"/>
      <c r="I1085" s="13"/>
      <c r="J1085" s="13"/>
      <c r="K1085" s="8"/>
      <c r="L1085" s="9"/>
    </row>
    <row r="1086">
      <c r="A1086" s="10"/>
      <c r="B1086" s="10"/>
      <c r="C1086" s="10"/>
      <c r="D1086" s="10"/>
      <c r="E1086" s="29"/>
      <c r="F1086" s="13"/>
      <c r="G1086" s="13"/>
      <c r="H1086" s="13"/>
      <c r="I1086" s="13"/>
      <c r="J1086" s="13"/>
      <c r="K1086" s="8"/>
      <c r="L1086" s="9"/>
    </row>
    <row r="1087">
      <c r="A1087" s="10"/>
      <c r="B1087" s="10"/>
      <c r="C1087" s="10"/>
      <c r="D1087" s="10"/>
      <c r="E1087" s="29"/>
      <c r="F1087" s="13"/>
      <c r="G1087" s="13"/>
      <c r="H1087" s="13"/>
      <c r="I1087" s="13"/>
      <c r="J1087" s="13"/>
      <c r="K1087" s="8"/>
      <c r="L1087" s="9"/>
    </row>
    <row r="1088">
      <c r="A1088" s="10"/>
      <c r="B1088" s="10"/>
      <c r="C1088" s="10"/>
      <c r="D1088" s="10"/>
      <c r="E1088" s="29"/>
      <c r="F1088" s="13"/>
      <c r="G1088" s="13"/>
      <c r="H1088" s="13"/>
      <c r="I1088" s="13"/>
      <c r="J1088" s="13"/>
      <c r="K1088" s="8"/>
      <c r="L1088" s="9"/>
    </row>
    <row r="1089">
      <c r="A1089" s="10"/>
      <c r="B1089" s="10"/>
      <c r="C1089" s="10"/>
      <c r="D1089" s="10"/>
      <c r="E1089" s="29"/>
      <c r="F1089" s="13"/>
      <c r="G1089" s="13"/>
      <c r="H1089" s="13"/>
      <c r="I1089" s="13"/>
      <c r="J1089" s="13"/>
      <c r="K1089" s="8"/>
      <c r="L1089" s="9"/>
    </row>
    <row r="1090">
      <c r="A1090" s="10"/>
      <c r="B1090" s="10"/>
      <c r="C1090" s="10"/>
      <c r="D1090" s="10"/>
      <c r="E1090" s="29"/>
      <c r="F1090" s="13"/>
      <c r="G1090" s="13"/>
      <c r="H1090" s="13"/>
      <c r="I1090" s="13"/>
      <c r="J1090" s="13"/>
      <c r="K1090" s="8"/>
      <c r="L1090" s="9"/>
    </row>
    <row r="1091">
      <c r="A1091" s="10"/>
      <c r="B1091" s="10"/>
      <c r="C1091" s="10"/>
      <c r="D1091" s="10"/>
      <c r="E1091" s="29"/>
      <c r="F1091" s="13"/>
      <c r="G1091" s="13"/>
      <c r="H1091" s="13"/>
      <c r="I1091" s="13"/>
      <c r="J1091" s="13"/>
      <c r="K1091" s="8"/>
      <c r="L1091" s="9"/>
    </row>
    <row r="1092">
      <c r="A1092" s="10"/>
      <c r="B1092" s="10"/>
      <c r="C1092" s="10"/>
      <c r="D1092" s="10"/>
      <c r="E1092" s="29"/>
      <c r="F1092" s="13"/>
      <c r="G1092" s="13"/>
      <c r="H1092" s="13"/>
      <c r="I1092" s="13"/>
      <c r="J1092" s="13"/>
      <c r="K1092" s="8"/>
      <c r="L1092" s="9"/>
    </row>
    <row r="1093">
      <c r="A1093" s="10"/>
      <c r="B1093" s="10"/>
      <c r="C1093" s="10"/>
      <c r="D1093" s="10"/>
      <c r="E1093" s="29"/>
      <c r="F1093" s="13"/>
      <c r="G1093" s="13"/>
      <c r="H1093" s="13"/>
      <c r="I1093" s="13"/>
      <c r="J1093" s="13"/>
      <c r="K1093" s="8"/>
      <c r="L1093" s="9"/>
    </row>
    <row r="1094">
      <c r="A1094" s="10"/>
      <c r="B1094" s="10"/>
      <c r="C1094" s="10"/>
      <c r="D1094" s="10"/>
      <c r="E1094" s="29"/>
      <c r="F1094" s="13"/>
      <c r="G1094" s="13"/>
      <c r="H1094" s="13"/>
      <c r="I1094" s="13"/>
      <c r="J1094" s="13"/>
      <c r="K1094" s="8"/>
      <c r="L1094" s="9"/>
    </row>
    <row r="1095">
      <c r="A1095" s="10"/>
      <c r="B1095" s="10"/>
      <c r="C1095" s="10"/>
      <c r="D1095" s="10"/>
      <c r="E1095" s="29"/>
      <c r="F1095" s="13"/>
      <c r="G1095" s="13"/>
      <c r="H1095" s="13"/>
      <c r="I1095" s="13"/>
      <c r="J1095" s="13"/>
      <c r="K1095" s="8"/>
      <c r="L1095" s="9"/>
    </row>
    <row r="1096">
      <c r="A1096" s="10"/>
      <c r="B1096" s="10"/>
      <c r="C1096" s="10"/>
      <c r="D1096" s="10"/>
      <c r="E1096" s="29"/>
      <c r="F1096" s="13"/>
      <c r="G1096" s="13"/>
      <c r="H1096" s="13"/>
      <c r="I1096" s="13"/>
      <c r="J1096" s="13"/>
      <c r="K1096" s="8"/>
      <c r="L1096" s="9"/>
    </row>
    <row r="1097">
      <c r="A1097" s="10"/>
      <c r="B1097" s="10"/>
      <c r="C1097" s="10"/>
      <c r="D1097" s="10"/>
      <c r="E1097" s="29"/>
      <c r="F1097" s="13"/>
      <c r="G1097" s="13"/>
      <c r="H1097" s="13"/>
      <c r="I1097" s="13"/>
      <c r="J1097" s="13"/>
      <c r="K1097" s="8"/>
      <c r="L1097" s="9"/>
    </row>
  </sheetData>
  <mergeCells count="48">
    <mergeCell ref="A1:E1"/>
    <mergeCell ref="F2:J2"/>
    <mergeCell ref="C3:E3"/>
    <mergeCell ref="F3:J6"/>
    <mergeCell ref="A4:D6"/>
    <mergeCell ref="F7:J7"/>
    <mergeCell ref="F9:J9"/>
    <mergeCell ref="J10:J11"/>
    <mergeCell ref="F13:I13"/>
    <mergeCell ref="J13:J16"/>
    <mergeCell ref="F15:I15"/>
    <mergeCell ref="F16:I16"/>
    <mergeCell ref="F17:J17"/>
    <mergeCell ref="J19:J21"/>
    <mergeCell ref="G21:I21"/>
    <mergeCell ref="F22:J22"/>
    <mergeCell ref="F27:I27"/>
    <mergeCell ref="F28:J28"/>
    <mergeCell ref="F29:J29"/>
    <mergeCell ref="F30:I33"/>
    <mergeCell ref="F35:J35"/>
    <mergeCell ref="F34:I34"/>
    <mergeCell ref="F36:I45"/>
    <mergeCell ref="F46:I46"/>
    <mergeCell ref="J47:J50"/>
    <mergeCell ref="F51:J51"/>
    <mergeCell ref="F52:J52"/>
    <mergeCell ref="F53:J53"/>
    <mergeCell ref="J80:J81"/>
    <mergeCell ref="J83:J84"/>
    <mergeCell ref="J92:J93"/>
    <mergeCell ref="J64:J65"/>
    <mergeCell ref="F66:J66"/>
    <mergeCell ref="F67:I74"/>
    <mergeCell ref="F75:I75"/>
    <mergeCell ref="J76:J78"/>
    <mergeCell ref="F79:J79"/>
    <mergeCell ref="F82:I82"/>
    <mergeCell ref="C108:E108"/>
    <mergeCell ref="F108:I109"/>
    <mergeCell ref="C109:E109"/>
    <mergeCell ref="F85:J85"/>
    <mergeCell ref="F86:I90"/>
    <mergeCell ref="F91:I91"/>
    <mergeCell ref="F94:J94"/>
    <mergeCell ref="F95:I99"/>
    <mergeCell ref="F100:I100"/>
    <mergeCell ref="C107:E107"/>
  </mergeCells>
  <conditionalFormatting sqref="J109">
    <cfRule type="cellIs" dxfId="0" priority="1" operator="lessThan">
      <formula>0</formula>
    </cfRule>
  </conditionalFormatting>
  <conditionalFormatting sqref="F21 F48 F63 F77">
    <cfRule type="cellIs" dxfId="0" priority="2" operator="lessThan">
      <formula>"99%"</formula>
    </cfRule>
  </conditionalFormatting>
  <conditionalFormatting sqref="F21 F48 F63 F77">
    <cfRule type="cellIs" dxfId="0" priority="3" operator="greaterThan">
      <formula>"100%"</formula>
    </cfRule>
  </conditionalFormatting>
  <conditionalFormatting sqref="F21 F48 F63 F77">
    <cfRule type="cellIs" dxfId="1" priority="4" operator="equal">
      <formula>"100%"</formula>
    </cfRule>
  </conditionalFormatting>
  <dataValidations>
    <dataValidation type="list" allowBlank="1" showErrorMessage="1" sqref="E5">
      <formula1>"12 months,18 months,24 months"</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2" width="5.71"/>
    <col customWidth="1" min="3" max="3" width="4.14"/>
    <col customWidth="1" min="4" max="4" width="7.86"/>
    <col customWidth="1" min="5" max="5" width="50.43"/>
    <col customWidth="1" min="6" max="6" width="12.29"/>
    <col customWidth="1" min="7" max="9" width="11.14"/>
    <col customWidth="1" min="10" max="10" width="19.0"/>
    <col customWidth="1" min="11" max="11" width="59.14"/>
    <col customWidth="1" min="12" max="12" width="55.57"/>
    <col customWidth="1" min="13" max="13" width="23.43"/>
  </cols>
  <sheetData>
    <row r="1">
      <c r="A1" s="138"/>
      <c r="B1" s="138" t="s">
        <v>0</v>
      </c>
      <c r="C1" s="139"/>
      <c r="D1" s="140"/>
      <c r="E1" s="141"/>
      <c r="F1" s="2" t="s">
        <v>1</v>
      </c>
      <c r="G1" s="2" t="s">
        <v>2</v>
      </c>
      <c r="H1" s="2" t="s">
        <v>3</v>
      </c>
      <c r="I1" s="2" t="s">
        <v>4</v>
      </c>
      <c r="J1" s="2" t="s">
        <v>5</v>
      </c>
      <c r="K1" s="3" t="s">
        <v>6</v>
      </c>
      <c r="L1" s="4" t="s">
        <v>7</v>
      </c>
    </row>
    <row r="2" ht="22.5" customHeight="1">
      <c r="A2" s="5" t="s">
        <v>8</v>
      </c>
      <c r="B2" s="5"/>
      <c r="C2" s="5"/>
      <c r="D2" s="5"/>
      <c r="E2" s="6"/>
      <c r="F2" s="7"/>
      <c r="K2" s="8"/>
      <c r="L2" s="9"/>
    </row>
    <row r="3">
      <c r="A3" s="10"/>
      <c r="B3" s="11" t="s">
        <v>9</v>
      </c>
      <c r="C3" s="12" t="s">
        <v>10</v>
      </c>
      <c r="F3" s="13"/>
      <c r="K3" s="8" t="s">
        <v>11</v>
      </c>
      <c r="L3" s="9"/>
    </row>
    <row r="4">
      <c r="A4" s="10"/>
      <c r="B4" s="10"/>
      <c r="C4" s="10"/>
      <c r="E4" s="14" t="s">
        <v>12</v>
      </c>
      <c r="K4" s="8" t="s">
        <v>13</v>
      </c>
      <c r="L4" s="9"/>
    </row>
    <row r="5">
      <c r="A5" s="10"/>
      <c r="B5" s="10"/>
      <c r="C5" s="10"/>
      <c r="E5" s="14" t="s">
        <v>161</v>
      </c>
      <c r="K5" s="8" t="s">
        <v>15</v>
      </c>
      <c r="L5" s="9" t="s">
        <v>16</v>
      </c>
    </row>
    <row r="6">
      <c r="A6" s="10"/>
      <c r="B6" s="10"/>
      <c r="C6" s="10"/>
      <c r="K6" s="8"/>
      <c r="L6" s="9"/>
    </row>
    <row r="7">
      <c r="A7" s="10"/>
      <c r="B7" s="15" t="s">
        <v>17</v>
      </c>
      <c r="C7" s="15" t="s">
        <v>18</v>
      </c>
      <c r="D7" s="16"/>
      <c r="E7" s="16"/>
      <c r="F7" s="17"/>
      <c r="G7" s="18"/>
      <c r="H7" s="18"/>
      <c r="I7" s="18"/>
      <c r="J7" s="18"/>
      <c r="K7" s="19" t="s">
        <v>19</v>
      </c>
      <c r="L7" s="9"/>
    </row>
    <row r="8">
      <c r="C8" s="10" t="s">
        <v>20</v>
      </c>
      <c r="F8" s="20">
        <v>20.0</v>
      </c>
      <c r="G8" s="20">
        <v>25.0</v>
      </c>
      <c r="H8" s="20">
        <v>20000.0</v>
      </c>
      <c r="I8" s="20">
        <v>10.0</v>
      </c>
      <c r="J8" s="13"/>
      <c r="K8" s="8" t="s">
        <v>21</v>
      </c>
      <c r="L8" s="9"/>
    </row>
    <row r="9">
      <c r="A9" s="10"/>
      <c r="B9" s="15" t="s">
        <v>22</v>
      </c>
      <c r="C9" s="15" t="s">
        <v>23</v>
      </c>
      <c r="D9" s="21"/>
      <c r="E9" s="22"/>
      <c r="F9" s="23"/>
      <c r="G9" s="18"/>
      <c r="H9" s="18"/>
      <c r="I9" s="18"/>
      <c r="J9" s="18"/>
      <c r="K9" s="8"/>
      <c r="L9" s="9"/>
    </row>
    <row r="10">
      <c r="A10" s="24"/>
      <c r="B10" s="24"/>
      <c r="C10" s="14" t="s">
        <v>24</v>
      </c>
      <c r="D10" s="10" t="s">
        <v>25</v>
      </c>
      <c r="E10" s="25"/>
      <c r="F10" s="26">
        <v>1200.0</v>
      </c>
      <c r="G10" s="26">
        <v>800.0</v>
      </c>
      <c r="H10" s="26">
        <v>2.0</v>
      </c>
      <c r="I10" s="26">
        <v>50.0</v>
      </c>
      <c r="J10" s="27"/>
      <c r="K10" s="8"/>
      <c r="L10" s="9"/>
    </row>
    <row r="11">
      <c r="A11" s="28"/>
      <c r="B11" s="28"/>
      <c r="C11" s="14"/>
      <c r="D11" s="14" t="s">
        <v>26</v>
      </c>
      <c r="E11" s="29"/>
      <c r="F11" s="20">
        <v>10.0</v>
      </c>
      <c r="G11" s="20">
        <v>20.0</v>
      </c>
      <c r="H11" s="20">
        <v>20000.0</v>
      </c>
      <c r="I11" s="20">
        <v>5.0</v>
      </c>
      <c r="K11" s="8" t="s">
        <v>27</v>
      </c>
      <c r="L11" s="9"/>
      <c r="M11" s="9"/>
    </row>
    <row r="12">
      <c r="A12" s="28"/>
      <c r="B12" s="28"/>
      <c r="C12" s="14"/>
      <c r="D12" s="30" t="s">
        <v>28</v>
      </c>
      <c r="E12" s="31"/>
      <c r="F12" s="32">
        <f t="shared" ref="F12:I12" si="1">F11*F10</f>
        <v>12000</v>
      </c>
      <c r="G12" s="32">
        <f t="shared" si="1"/>
        <v>16000</v>
      </c>
      <c r="H12" s="32">
        <f t="shared" si="1"/>
        <v>40000</v>
      </c>
      <c r="I12" s="32">
        <f t="shared" si="1"/>
        <v>250</v>
      </c>
      <c r="J12" s="32">
        <f>sum(F12:I12)</f>
        <v>68250</v>
      </c>
      <c r="K12" s="8"/>
      <c r="L12" s="9"/>
      <c r="M12" s="9"/>
    </row>
    <row r="13">
      <c r="A13" s="28"/>
      <c r="B13" s="33" t="s">
        <v>29</v>
      </c>
      <c r="C13" s="14" t="s">
        <v>30</v>
      </c>
      <c r="D13" s="14" t="s">
        <v>31</v>
      </c>
      <c r="E13" s="29"/>
      <c r="F13" s="13"/>
      <c r="J13" s="13"/>
      <c r="K13" s="8"/>
      <c r="L13" s="9"/>
      <c r="M13" s="9"/>
    </row>
    <row r="14">
      <c r="A14" s="28"/>
      <c r="B14" s="33"/>
      <c r="C14" s="14"/>
      <c r="D14" s="14" t="s">
        <v>32</v>
      </c>
      <c r="E14" s="29"/>
      <c r="F14" s="34">
        <f t="shared" ref="F14:I14" si="2">F8-F11</f>
        <v>10</v>
      </c>
      <c r="G14" s="34">
        <f t="shared" si="2"/>
        <v>5</v>
      </c>
      <c r="H14" s="34">
        <f t="shared" si="2"/>
        <v>0</v>
      </c>
      <c r="I14" s="34">
        <f t="shared" si="2"/>
        <v>5</v>
      </c>
      <c r="K14" s="8" t="s">
        <v>33</v>
      </c>
      <c r="L14" s="9" t="s">
        <v>34</v>
      </c>
      <c r="M14" s="9"/>
    </row>
    <row r="15" ht="38.25" customHeight="1">
      <c r="D15" s="10"/>
      <c r="E15" s="29" t="s">
        <v>35</v>
      </c>
      <c r="F15" s="35" t="str">
        <f>E5</f>
        <v>12 months</v>
      </c>
      <c r="K15" s="8" t="s">
        <v>36</v>
      </c>
      <c r="L15" s="9"/>
      <c r="M15" s="9"/>
    </row>
    <row r="16">
      <c r="A16" s="24"/>
      <c r="B16" s="24"/>
      <c r="C16" s="24"/>
      <c r="D16" s="24"/>
      <c r="E16" s="25"/>
      <c r="F16" s="13"/>
      <c r="K16" s="8" t="s">
        <v>37</v>
      </c>
      <c r="L16" s="9"/>
    </row>
    <row r="17">
      <c r="A17" s="10"/>
      <c r="B17" s="15" t="s">
        <v>38</v>
      </c>
      <c r="C17" s="15" t="s">
        <v>39</v>
      </c>
      <c r="D17" s="21"/>
      <c r="E17" s="22"/>
      <c r="F17" s="36"/>
      <c r="G17" s="18"/>
      <c r="H17" s="18"/>
      <c r="I17" s="18"/>
      <c r="J17" s="18"/>
      <c r="K17" s="8"/>
      <c r="L17" s="9"/>
    </row>
    <row r="18">
      <c r="A18" s="10"/>
      <c r="B18" s="10"/>
      <c r="C18" s="10" t="s">
        <v>24</v>
      </c>
      <c r="D18" s="10" t="s">
        <v>40</v>
      </c>
      <c r="E18" s="25"/>
      <c r="F18" s="26">
        <v>50000.0</v>
      </c>
      <c r="G18" s="26">
        <v>15000.0</v>
      </c>
      <c r="H18" s="26">
        <v>50000.0</v>
      </c>
      <c r="I18" s="26">
        <v>7000.0</v>
      </c>
      <c r="J18" s="32">
        <f>sum(F18:I18)</f>
        <v>122000</v>
      </c>
      <c r="K18" s="8" t="s">
        <v>41</v>
      </c>
      <c r="L18" s="9"/>
    </row>
    <row r="19">
      <c r="A19" s="10"/>
      <c r="B19" s="10"/>
      <c r="C19" s="10"/>
      <c r="D19" s="10" t="s">
        <v>42</v>
      </c>
      <c r="E19" s="25"/>
      <c r="F19" s="37">
        <f t="shared" ref="F19:I19" si="3">F18/sum($F18:$I18)</f>
        <v>0.4098360656</v>
      </c>
      <c r="G19" s="37">
        <f t="shared" si="3"/>
        <v>0.1229508197</v>
      </c>
      <c r="H19" s="37">
        <f t="shared" si="3"/>
        <v>0.4098360656</v>
      </c>
      <c r="I19" s="37">
        <f t="shared" si="3"/>
        <v>0.05737704918</v>
      </c>
      <c r="J19" s="13"/>
      <c r="K19" s="8"/>
      <c r="L19" s="9"/>
    </row>
    <row r="20">
      <c r="A20" s="28"/>
      <c r="B20" s="38"/>
      <c r="C20" s="39" t="s">
        <v>30</v>
      </c>
      <c r="D20" s="24" t="s">
        <v>43</v>
      </c>
      <c r="E20" s="25"/>
      <c r="F20" s="40">
        <v>0.41</v>
      </c>
      <c r="G20" s="40">
        <v>0.12</v>
      </c>
      <c r="H20" s="40">
        <v>0.41</v>
      </c>
      <c r="I20" s="40">
        <v>0.06</v>
      </c>
      <c r="K20" s="8" t="s">
        <v>44</v>
      </c>
      <c r="L20" s="41" t="s">
        <v>45</v>
      </c>
    </row>
    <row r="21">
      <c r="A21" s="24"/>
      <c r="B21" s="24"/>
      <c r="C21" s="24"/>
      <c r="D21" s="10" t="s">
        <v>46</v>
      </c>
      <c r="E21" s="25"/>
      <c r="F21" s="42">
        <f>sum(F20:I20)</f>
        <v>1</v>
      </c>
      <c r="G21" s="13"/>
      <c r="K21" s="8"/>
      <c r="L21" s="9"/>
    </row>
    <row r="22">
      <c r="A22" s="43" t="s">
        <v>47</v>
      </c>
      <c r="B22" s="44"/>
      <c r="C22" s="45"/>
      <c r="D22" s="43"/>
      <c r="E22" s="46"/>
      <c r="F22" s="47"/>
      <c r="K22" s="8" t="s">
        <v>48</v>
      </c>
      <c r="L22" s="9"/>
    </row>
    <row r="23">
      <c r="A23" s="10"/>
      <c r="B23" s="10"/>
      <c r="C23" s="10"/>
      <c r="D23" s="10" t="s">
        <v>49</v>
      </c>
      <c r="E23" s="10"/>
      <c r="F23" s="26">
        <v>3500.0</v>
      </c>
      <c r="G23" s="26">
        <v>2000.0</v>
      </c>
      <c r="H23" s="26">
        <v>15000.0</v>
      </c>
      <c r="I23" s="26">
        <f>150*10</f>
        <v>1500</v>
      </c>
      <c r="J23" s="27"/>
      <c r="K23" s="8" t="s">
        <v>50</v>
      </c>
      <c r="L23" s="9"/>
    </row>
    <row r="24">
      <c r="A24" s="24"/>
      <c r="B24" s="24"/>
      <c r="C24" s="24"/>
      <c r="D24" s="10" t="s">
        <v>51</v>
      </c>
      <c r="E24" s="25"/>
      <c r="F24" s="26">
        <v>0.0</v>
      </c>
      <c r="G24" s="26">
        <v>0.0</v>
      </c>
      <c r="H24" s="26">
        <v>0.0</v>
      </c>
      <c r="I24" s="26">
        <v>0.0</v>
      </c>
      <c r="K24" s="8"/>
      <c r="L24" s="9"/>
    </row>
    <row r="25">
      <c r="A25" s="24"/>
      <c r="B25" s="24"/>
      <c r="C25" s="48" t="s">
        <v>53</v>
      </c>
      <c r="D25" s="48"/>
      <c r="E25" s="49"/>
      <c r="F25" s="50">
        <f t="shared" ref="F25:I25" si="4">sum(F23:F24)</f>
        <v>3500</v>
      </c>
      <c r="G25" s="50">
        <f t="shared" si="4"/>
        <v>2000</v>
      </c>
      <c r="H25" s="50">
        <f t="shared" si="4"/>
        <v>15000</v>
      </c>
      <c r="I25" s="50">
        <f t="shared" si="4"/>
        <v>1500</v>
      </c>
      <c r="K25" s="8"/>
      <c r="L25" s="9"/>
    </row>
    <row r="26">
      <c r="A26" s="24"/>
      <c r="B26" s="24"/>
      <c r="C26" s="51" t="s">
        <v>54</v>
      </c>
      <c r="D26" s="52"/>
      <c r="E26" s="53"/>
      <c r="F26" s="54">
        <f t="shared" ref="F26:I26" si="5">F25/F8</f>
        <v>175</v>
      </c>
      <c r="G26" s="54">
        <f t="shared" si="5"/>
        <v>80</v>
      </c>
      <c r="H26" s="55">
        <f t="shared" si="5"/>
        <v>0.75</v>
      </c>
      <c r="I26" s="56">
        <f t="shared" si="5"/>
        <v>150</v>
      </c>
      <c r="K26" s="8"/>
      <c r="L26" s="9"/>
    </row>
    <row r="27">
      <c r="A27" s="10"/>
      <c r="B27" s="10"/>
      <c r="C27" s="10"/>
      <c r="D27" s="57"/>
      <c r="E27" s="58"/>
      <c r="F27" s="59"/>
      <c r="G27" s="18"/>
      <c r="H27" s="18"/>
      <c r="I27" s="18"/>
      <c r="K27" s="8"/>
      <c r="L27" s="9"/>
    </row>
    <row r="28">
      <c r="A28" s="60" t="s">
        <v>55</v>
      </c>
      <c r="B28" s="61"/>
      <c r="C28" s="61"/>
      <c r="D28" s="60"/>
      <c r="E28" s="62"/>
      <c r="F28" s="63"/>
      <c r="K28" s="8"/>
      <c r="L28" s="9"/>
    </row>
    <row r="29">
      <c r="A29" s="64"/>
      <c r="B29" s="65" t="s">
        <v>24</v>
      </c>
      <c r="C29" s="66" t="s">
        <v>56</v>
      </c>
      <c r="D29" s="66"/>
      <c r="E29" s="67"/>
      <c r="F29" s="68"/>
      <c r="K29" s="8"/>
      <c r="L29" s="9"/>
    </row>
    <row r="30">
      <c r="A30" s="64"/>
      <c r="B30" s="64"/>
      <c r="C30" s="64"/>
      <c r="D30" s="10" t="s">
        <v>57</v>
      </c>
      <c r="F30" s="69"/>
      <c r="J30" s="26">
        <v>60000.0</v>
      </c>
      <c r="K30" s="8" t="s">
        <v>58</v>
      </c>
      <c r="L30" s="9"/>
    </row>
    <row r="31">
      <c r="A31" s="64"/>
      <c r="B31" s="64"/>
      <c r="C31" s="64"/>
      <c r="D31" s="10" t="s">
        <v>59</v>
      </c>
      <c r="J31" s="26"/>
      <c r="K31" s="8" t="s">
        <v>60</v>
      </c>
      <c r="L31" s="9"/>
    </row>
    <row r="32">
      <c r="A32" s="64"/>
      <c r="B32" s="64"/>
      <c r="C32" s="64"/>
      <c r="D32" s="10" t="s">
        <v>61</v>
      </c>
      <c r="J32" s="26"/>
      <c r="K32" s="8" t="s">
        <v>62</v>
      </c>
      <c r="L32" s="9"/>
    </row>
    <row r="33">
      <c r="A33" s="64"/>
      <c r="B33" s="64"/>
      <c r="C33" s="64"/>
      <c r="D33" s="10" t="s">
        <v>63</v>
      </c>
      <c r="J33" s="26"/>
      <c r="K33" s="8"/>
      <c r="L33" s="9"/>
    </row>
    <row r="34">
      <c r="A34" s="64"/>
      <c r="B34" s="70" t="s">
        <v>64</v>
      </c>
      <c r="C34" s="30"/>
      <c r="D34" s="71"/>
      <c r="E34" s="30"/>
      <c r="F34" s="72"/>
      <c r="J34" s="32">
        <f>sum(J30:J33)</f>
        <v>60000</v>
      </c>
      <c r="K34" s="8"/>
      <c r="L34" s="9"/>
    </row>
    <row r="35">
      <c r="A35" s="64"/>
      <c r="B35" s="65" t="s">
        <v>30</v>
      </c>
      <c r="C35" s="65" t="s">
        <v>65</v>
      </c>
      <c r="D35" s="66"/>
      <c r="E35" s="67"/>
      <c r="F35" s="73"/>
      <c r="K35" s="8"/>
      <c r="L35" s="9"/>
    </row>
    <row r="36">
      <c r="A36" s="64"/>
      <c r="B36" s="64"/>
      <c r="C36" s="64"/>
      <c r="D36" s="10" t="s">
        <v>66</v>
      </c>
      <c r="F36" s="69"/>
      <c r="J36" s="26">
        <v>2500.0</v>
      </c>
      <c r="K36" s="8" t="s">
        <v>67</v>
      </c>
      <c r="L36" s="9"/>
    </row>
    <row r="37">
      <c r="A37" s="64"/>
      <c r="B37" s="64"/>
      <c r="C37" s="64"/>
      <c r="D37" s="10" t="s">
        <v>68</v>
      </c>
      <c r="J37" s="26">
        <v>0.0</v>
      </c>
      <c r="K37" s="8" t="s">
        <v>69</v>
      </c>
      <c r="L37" s="9"/>
    </row>
    <row r="38">
      <c r="A38" s="64"/>
      <c r="B38" s="64"/>
      <c r="C38" s="64"/>
      <c r="D38" s="10" t="s">
        <v>70</v>
      </c>
      <c r="J38" s="26">
        <v>500.0</v>
      </c>
      <c r="K38" s="8" t="s">
        <v>71</v>
      </c>
      <c r="L38" s="9"/>
    </row>
    <row r="39">
      <c r="A39" s="64"/>
      <c r="B39" s="64"/>
      <c r="C39" s="64"/>
      <c r="D39" s="10" t="s">
        <v>72</v>
      </c>
      <c r="J39" s="26">
        <v>0.0</v>
      </c>
      <c r="K39" s="8"/>
      <c r="L39" s="9"/>
    </row>
    <row r="40">
      <c r="A40" s="64"/>
      <c r="B40" s="64"/>
      <c r="C40" s="64"/>
      <c r="D40" s="10" t="s">
        <v>73</v>
      </c>
      <c r="J40" s="26">
        <v>50.0</v>
      </c>
      <c r="K40" s="8" t="s">
        <v>74</v>
      </c>
      <c r="L40" s="9"/>
    </row>
    <row r="41">
      <c r="A41" s="64"/>
      <c r="B41" s="64"/>
      <c r="C41" s="10"/>
      <c r="D41" s="10" t="s">
        <v>75</v>
      </c>
      <c r="J41" s="26">
        <v>50.0</v>
      </c>
      <c r="K41" s="8" t="s">
        <v>76</v>
      </c>
      <c r="L41" s="9"/>
    </row>
    <row r="42">
      <c r="A42" s="64"/>
      <c r="B42" s="64"/>
      <c r="C42" s="10"/>
      <c r="D42" s="10" t="s">
        <v>77</v>
      </c>
      <c r="J42" s="26">
        <v>0.0</v>
      </c>
      <c r="K42" s="8"/>
      <c r="L42" s="9"/>
    </row>
    <row r="43">
      <c r="A43" s="64"/>
      <c r="B43" s="64"/>
      <c r="C43" s="10"/>
      <c r="D43" s="10" t="s">
        <v>78</v>
      </c>
      <c r="J43" s="26">
        <v>0.0</v>
      </c>
      <c r="K43" s="8" t="s">
        <v>79</v>
      </c>
      <c r="L43" s="9"/>
    </row>
    <row r="44">
      <c r="A44" s="64"/>
      <c r="B44" s="64"/>
      <c r="C44" s="10"/>
      <c r="D44" s="10" t="s">
        <v>80</v>
      </c>
      <c r="J44" s="26"/>
      <c r="K44" s="8"/>
      <c r="L44" s="9"/>
    </row>
    <row r="45">
      <c r="A45" s="24"/>
      <c r="B45" s="24"/>
      <c r="C45" s="10" t="s">
        <v>81</v>
      </c>
      <c r="D45" s="29"/>
      <c r="J45" s="32">
        <f>sum(J36:J44)</f>
        <v>3100</v>
      </c>
      <c r="K45" s="8"/>
      <c r="L45" s="9"/>
    </row>
    <row r="46">
      <c r="A46" s="24"/>
      <c r="B46" s="71" t="s">
        <v>82</v>
      </c>
      <c r="C46" s="71"/>
      <c r="D46" s="31"/>
      <c r="E46" s="30"/>
      <c r="F46" s="72"/>
      <c r="J46" s="32">
        <f>sum(J34,J45)</f>
        <v>63100</v>
      </c>
      <c r="K46" s="8"/>
      <c r="L46" s="9"/>
    </row>
    <row r="47">
      <c r="A47" s="74"/>
      <c r="B47" s="74"/>
      <c r="C47" s="75"/>
      <c r="D47" s="75" t="s">
        <v>83</v>
      </c>
      <c r="E47" s="76"/>
      <c r="F47" s="77">
        <f t="shared" ref="F47:I47" si="6">F20</f>
        <v>0.41</v>
      </c>
      <c r="G47" s="77">
        <f t="shared" si="6"/>
        <v>0.12</v>
      </c>
      <c r="H47" s="77">
        <f t="shared" si="6"/>
        <v>0.41</v>
      </c>
      <c r="I47" s="77">
        <f t="shared" si="6"/>
        <v>0.06</v>
      </c>
      <c r="J47" s="78"/>
      <c r="K47" s="79"/>
      <c r="L47" s="80"/>
      <c r="M47" s="81"/>
      <c r="N47" s="81"/>
      <c r="O47" s="81"/>
      <c r="P47" s="81"/>
      <c r="Q47" s="81"/>
      <c r="R47" s="81"/>
      <c r="S47" s="81"/>
      <c r="T47" s="81"/>
      <c r="U47" s="81"/>
      <c r="V47" s="81"/>
      <c r="W47" s="81"/>
      <c r="X47" s="81"/>
      <c r="Y47" s="81"/>
      <c r="Z47" s="81"/>
      <c r="AA47" s="81"/>
      <c r="AB47" s="81"/>
      <c r="AC47" s="81"/>
      <c r="AD47" s="81"/>
      <c r="AE47" s="81"/>
    </row>
    <row r="48">
      <c r="A48" s="24"/>
      <c r="B48" s="71" t="s">
        <v>84</v>
      </c>
      <c r="C48" s="71"/>
      <c r="D48" s="31"/>
      <c r="E48" s="30"/>
      <c r="F48" s="32">
        <f t="shared" ref="F48:I48" si="7">$J46*F47</f>
        <v>25871</v>
      </c>
      <c r="G48" s="32">
        <f t="shared" si="7"/>
        <v>7572</v>
      </c>
      <c r="H48" s="32">
        <f t="shared" si="7"/>
        <v>25871</v>
      </c>
      <c r="I48" s="32">
        <f t="shared" si="7"/>
        <v>3786</v>
      </c>
      <c r="K48" s="8" t="s">
        <v>85</v>
      </c>
      <c r="L48" s="9"/>
    </row>
    <row r="49">
      <c r="A49" s="24"/>
      <c r="B49" s="84" t="s">
        <v>86</v>
      </c>
      <c r="C49" s="85"/>
      <c r="D49" s="86"/>
      <c r="E49" s="87"/>
      <c r="F49" s="88">
        <f t="shared" ref="F49:I49" si="8">F48/F$8</f>
        <v>1293.55</v>
      </c>
      <c r="G49" s="88">
        <f t="shared" si="8"/>
        <v>302.88</v>
      </c>
      <c r="H49" s="88">
        <f t="shared" si="8"/>
        <v>1.29355</v>
      </c>
      <c r="I49" s="89">
        <f t="shared" si="8"/>
        <v>378.6</v>
      </c>
      <c r="J49" s="90"/>
      <c r="K49" s="91" t="s">
        <v>87</v>
      </c>
      <c r="L49" s="92"/>
      <c r="M49" s="93"/>
      <c r="N49" s="93"/>
      <c r="O49" s="93"/>
      <c r="P49" s="93"/>
      <c r="Q49" s="93"/>
      <c r="R49" s="93"/>
      <c r="S49" s="93"/>
      <c r="T49" s="93"/>
      <c r="U49" s="93"/>
      <c r="V49" s="93"/>
      <c r="W49" s="93"/>
      <c r="X49" s="93"/>
      <c r="Y49" s="93"/>
      <c r="Z49" s="93"/>
      <c r="AA49" s="93"/>
      <c r="AB49" s="93"/>
      <c r="AC49" s="93"/>
      <c r="AD49" s="93"/>
      <c r="AE49" s="93"/>
    </row>
    <row r="50">
      <c r="A50" s="10"/>
      <c r="B50" s="10"/>
      <c r="C50" s="10"/>
      <c r="D50" s="24"/>
      <c r="E50" s="25"/>
      <c r="F50" s="94"/>
      <c r="K50" s="8"/>
      <c r="L50" s="9"/>
    </row>
    <row r="51">
      <c r="A51" s="95" t="s">
        <v>88</v>
      </c>
      <c r="B51" s="96"/>
      <c r="C51" s="96"/>
      <c r="D51" s="95"/>
      <c r="E51" s="97"/>
      <c r="F51" s="98"/>
      <c r="K51" s="8" t="s">
        <v>89</v>
      </c>
      <c r="L51" s="9"/>
    </row>
    <row r="52">
      <c r="A52" s="64"/>
      <c r="B52" s="99" t="s">
        <v>24</v>
      </c>
      <c r="C52" s="99" t="s">
        <v>90</v>
      </c>
      <c r="D52" s="99"/>
      <c r="E52" s="100"/>
      <c r="F52" s="101"/>
      <c r="K52" s="8" t="s">
        <v>91</v>
      </c>
      <c r="L52" s="9"/>
    </row>
    <row r="53">
      <c r="A53" s="10"/>
      <c r="B53" s="10"/>
      <c r="C53" s="10"/>
      <c r="D53" s="10" t="s">
        <v>92</v>
      </c>
      <c r="F53" s="32">
        <f t="shared" ref="F53:I53" si="9">F12</f>
        <v>12000</v>
      </c>
      <c r="G53" s="32">
        <f t="shared" si="9"/>
        <v>16000</v>
      </c>
      <c r="H53" s="32">
        <f t="shared" si="9"/>
        <v>40000</v>
      </c>
      <c r="I53" s="32">
        <f t="shared" si="9"/>
        <v>250</v>
      </c>
      <c r="J53" s="102"/>
      <c r="K53" s="8" t="s">
        <v>93</v>
      </c>
      <c r="L53" s="9"/>
      <c r="M53" s="9"/>
    </row>
    <row r="54">
      <c r="A54" s="10"/>
      <c r="B54" s="10"/>
      <c r="C54" s="10"/>
      <c r="D54" s="10" t="s">
        <v>94</v>
      </c>
      <c r="F54" s="26"/>
      <c r="G54" s="26"/>
      <c r="H54" s="26"/>
      <c r="I54" s="26"/>
      <c r="J54" s="26">
        <v>15000.0</v>
      </c>
      <c r="K54" s="8" t="s">
        <v>95</v>
      </c>
      <c r="L54" s="9" t="s">
        <v>96</v>
      </c>
      <c r="M54" s="9"/>
    </row>
    <row r="55">
      <c r="A55" s="10"/>
      <c r="B55" s="10"/>
      <c r="C55" s="10"/>
      <c r="D55" s="10" t="s">
        <v>97</v>
      </c>
      <c r="F55" s="26"/>
      <c r="G55" s="26"/>
      <c r="H55" s="26">
        <v>500.0</v>
      </c>
      <c r="I55" s="26"/>
      <c r="J55" s="26"/>
      <c r="K55" s="8"/>
      <c r="L55" s="9"/>
      <c r="M55" s="9"/>
    </row>
    <row r="56">
      <c r="A56" s="10"/>
      <c r="B56" s="10"/>
      <c r="C56" s="10"/>
      <c r="D56" s="10" t="s">
        <v>98</v>
      </c>
      <c r="F56" s="26"/>
      <c r="G56" s="26">
        <v>2500.0</v>
      </c>
      <c r="H56" s="26"/>
      <c r="I56" s="26"/>
      <c r="J56" s="26"/>
      <c r="K56" s="8"/>
      <c r="L56" s="9"/>
      <c r="M56" s="9"/>
    </row>
    <row r="57">
      <c r="A57" s="10"/>
      <c r="B57" s="10"/>
      <c r="C57" s="10"/>
      <c r="D57" s="10" t="s">
        <v>99</v>
      </c>
      <c r="F57" s="26">
        <v>6000.0</v>
      </c>
      <c r="G57" s="26">
        <v>500.0</v>
      </c>
      <c r="H57" s="26">
        <v>50.0</v>
      </c>
      <c r="I57" s="26">
        <v>450.0</v>
      </c>
      <c r="J57" s="26"/>
      <c r="K57" s="8"/>
      <c r="L57" s="9"/>
      <c r="M57" s="9"/>
    </row>
    <row r="58">
      <c r="A58" s="10"/>
      <c r="B58" s="10"/>
      <c r="C58" s="10"/>
      <c r="D58" s="10" t="s">
        <v>100</v>
      </c>
      <c r="F58" s="26"/>
      <c r="G58" s="26"/>
      <c r="H58" s="26"/>
      <c r="I58" s="26"/>
      <c r="J58" s="26"/>
      <c r="K58" s="8"/>
      <c r="L58" s="9"/>
      <c r="M58" s="9"/>
    </row>
    <row r="59">
      <c r="A59" s="10"/>
      <c r="B59" s="10"/>
      <c r="C59" s="10"/>
      <c r="D59" s="10" t="s">
        <v>80</v>
      </c>
      <c r="F59" s="26"/>
      <c r="G59" s="26"/>
      <c r="H59" s="26"/>
      <c r="I59" s="26"/>
      <c r="J59" s="26"/>
      <c r="K59" s="8"/>
      <c r="L59" s="9" t="s">
        <v>101</v>
      </c>
      <c r="M59" s="9"/>
    </row>
    <row r="60">
      <c r="A60" s="10"/>
      <c r="B60" s="10"/>
      <c r="C60" s="71" t="s">
        <v>102</v>
      </c>
      <c r="D60" s="71"/>
      <c r="E60" s="30"/>
      <c r="F60" s="32">
        <f t="shared" ref="F60:I60" si="10">sum(F53:F59)</f>
        <v>18000</v>
      </c>
      <c r="G60" s="32">
        <f t="shared" si="10"/>
        <v>19000</v>
      </c>
      <c r="H60" s="32">
        <f t="shared" si="10"/>
        <v>40550</v>
      </c>
      <c r="I60" s="32">
        <f t="shared" si="10"/>
        <v>700</v>
      </c>
      <c r="J60" s="32">
        <f>sum(J54:J59)</f>
        <v>15000</v>
      </c>
      <c r="K60" s="8"/>
      <c r="L60" s="9"/>
      <c r="M60" s="9"/>
    </row>
    <row r="61">
      <c r="A61" s="74"/>
      <c r="B61" s="74"/>
      <c r="C61" s="75"/>
      <c r="D61" s="75" t="s">
        <v>103</v>
      </c>
      <c r="E61" s="76"/>
      <c r="F61" s="77">
        <f t="shared" ref="F61:I61" si="11">F20</f>
        <v>0.41</v>
      </c>
      <c r="G61" s="77">
        <f t="shared" si="11"/>
        <v>0.12</v>
      </c>
      <c r="H61" s="77">
        <f t="shared" si="11"/>
        <v>0.41</v>
      </c>
      <c r="I61" s="77">
        <f t="shared" si="11"/>
        <v>0.06</v>
      </c>
      <c r="J61" s="75"/>
      <c r="K61" s="79"/>
      <c r="L61" s="80"/>
      <c r="M61" s="81"/>
      <c r="N61" s="81"/>
      <c r="O61" s="81"/>
      <c r="P61" s="81"/>
      <c r="Q61" s="81"/>
      <c r="R61" s="81"/>
      <c r="S61" s="81"/>
      <c r="T61" s="81"/>
      <c r="U61" s="81"/>
      <c r="V61" s="81"/>
      <c r="W61" s="81"/>
      <c r="X61" s="81"/>
      <c r="Y61" s="81"/>
      <c r="Z61" s="81"/>
      <c r="AA61" s="81"/>
      <c r="AB61" s="81"/>
      <c r="AC61" s="81"/>
      <c r="AD61" s="81"/>
      <c r="AE61" s="81"/>
    </row>
    <row r="62">
      <c r="A62" s="10"/>
      <c r="B62" s="10"/>
      <c r="C62" s="71" t="s">
        <v>105</v>
      </c>
      <c r="D62" s="71"/>
      <c r="E62" s="30"/>
      <c r="F62" s="32">
        <f t="shared" ref="F62:I62" si="12">$J$60*F61</f>
        <v>6150</v>
      </c>
      <c r="G62" s="32">
        <f t="shared" si="12"/>
        <v>1800</v>
      </c>
      <c r="H62" s="32">
        <f t="shared" si="12"/>
        <v>6150</v>
      </c>
      <c r="I62" s="32">
        <f t="shared" si="12"/>
        <v>900</v>
      </c>
      <c r="J62" s="32"/>
      <c r="K62" s="8"/>
      <c r="L62" s="9"/>
      <c r="M62" s="9"/>
    </row>
    <row r="63">
      <c r="A63" s="10"/>
      <c r="B63" s="10"/>
      <c r="C63" s="103" t="s">
        <v>106</v>
      </c>
      <c r="D63" s="103"/>
      <c r="E63" s="52"/>
      <c r="F63" s="104">
        <f t="shared" ref="F63:I63" si="13">sum(F60:F62)</f>
        <v>24150.41</v>
      </c>
      <c r="G63" s="104">
        <f t="shared" si="13"/>
        <v>20800.12</v>
      </c>
      <c r="H63" s="104">
        <f t="shared" si="13"/>
        <v>46700.41</v>
      </c>
      <c r="I63" s="104">
        <f t="shared" si="13"/>
        <v>1600.06</v>
      </c>
      <c r="K63" s="8"/>
      <c r="L63" s="9"/>
      <c r="M63" s="9"/>
    </row>
    <row r="64">
      <c r="A64" s="10"/>
      <c r="B64" s="99" t="s">
        <v>30</v>
      </c>
      <c r="C64" s="99" t="s">
        <v>107</v>
      </c>
      <c r="D64" s="105"/>
      <c r="E64" s="100"/>
      <c r="F64" s="106"/>
      <c r="K64" s="8"/>
      <c r="L64" s="9"/>
      <c r="M64" s="9"/>
    </row>
    <row r="65">
      <c r="A65" s="10"/>
      <c r="B65" s="10"/>
      <c r="C65" s="10"/>
      <c r="D65" s="10" t="s">
        <v>108</v>
      </c>
      <c r="F65" s="69"/>
      <c r="J65" s="107">
        <v>100.0</v>
      </c>
      <c r="K65" s="8"/>
      <c r="L65" s="9"/>
      <c r="M65" s="9"/>
    </row>
    <row r="66">
      <c r="A66" s="10"/>
      <c r="B66" s="10"/>
      <c r="C66" s="10"/>
      <c r="D66" s="10" t="s">
        <v>109</v>
      </c>
      <c r="J66" s="107">
        <v>500.0</v>
      </c>
      <c r="K66" s="8"/>
      <c r="L66" s="9"/>
      <c r="M66" s="9"/>
    </row>
    <row r="67">
      <c r="A67" s="10"/>
      <c r="B67" s="10"/>
      <c r="C67" s="10"/>
      <c r="D67" s="10" t="s">
        <v>110</v>
      </c>
      <c r="J67" s="107"/>
      <c r="K67" s="8"/>
      <c r="L67" s="9"/>
      <c r="M67" s="9"/>
    </row>
    <row r="68">
      <c r="A68" s="10"/>
      <c r="B68" s="10"/>
      <c r="C68" s="10"/>
      <c r="D68" s="10" t="s">
        <v>111</v>
      </c>
      <c r="J68" s="107"/>
      <c r="K68" s="8"/>
      <c r="L68" s="9"/>
      <c r="M68" s="9"/>
    </row>
    <row r="69">
      <c r="A69" s="10"/>
      <c r="B69" s="10"/>
      <c r="C69" s="10"/>
      <c r="D69" s="10" t="s">
        <v>112</v>
      </c>
      <c r="J69" s="107">
        <v>50.0</v>
      </c>
      <c r="K69" s="8"/>
      <c r="L69" s="9"/>
      <c r="M69" s="9"/>
    </row>
    <row r="70">
      <c r="A70" s="10"/>
      <c r="B70" s="10"/>
      <c r="C70" s="10"/>
      <c r="D70" s="10" t="s">
        <v>113</v>
      </c>
      <c r="J70" s="107">
        <v>150.0</v>
      </c>
      <c r="K70" s="8"/>
      <c r="L70" s="9"/>
      <c r="M70" s="9"/>
    </row>
    <row r="71">
      <c r="A71" s="10"/>
      <c r="B71" s="10"/>
      <c r="C71" s="10"/>
      <c r="D71" s="10" t="s">
        <v>114</v>
      </c>
      <c r="J71" s="107">
        <v>100.0</v>
      </c>
      <c r="K71" s="8" t="s">
        <v>115</v>
      </c>
      <c r="L71" s="9"/>
      <c r="M71" s="9"/>
    </row>
    <row r="72">
      <c r="A72" s="10"/>
      <c r="B72" s="10"/>
      <c r="C72" s="10"/>
      <c r="D72" s="10" t="s">
        <v>80</v>
      </c>
      <c r="J72" s="107"/>
      <c r="K72" s="8"/>
      <c r="L72" s="9"/>
      <c r="M72" s="9"/>
    </row>
    <row r="73">
      <c r="A73" s="64"/>
      <c r="B73" s="10"/>
      <c r="C73" s="71" t="s">
        <v>116</v>
      </c>
      <c r="D73" s="71"/>
      <c r="E73" s="30"/>
      <c r="F73" s="72"/>
      <c r="J73" s="108">
        <f>sum(J65:J72)</f>
        <v>900</v>
      </c>
      <c r="K73" s="8" t="s">
        <v>117</v>
      </c>
      <c r="L73" s="9"/>
    </row>
    <row r="74">
      <c r="A74" s="64"/>
      <c r="B74" s="10"/>
      <c r="C74" s="109"/>
      <c r="D74" s="75" t="s">
        <v>118</v>
      </c>
      <c r="E74" s="30"/>
      <c r="F74" s="77">
        <f t="shared" ref="F74:I74" si="14">F20</f>
        <v>0.41</v>
      </c>
      <c r="G74" s="77">
        <f t="shared" si="14"/>
        <v>0.12</v>
      </c>
      <c r="H74" s="77">
        <f t="shared" si="14"/>
        <v>0.41</v>
      </c>
      <c r="I74" s="77">
        <f t="shared" si="14"/>
        <v>0.06</v>
      </c>
      <c r="J74" s="110"/>
      <c r="K74" s="8"/>
      <c r="L74" s="9" t="s">
        <v>119</v>
      </c>
    </row>
    <row r="75">
      <c r="A75" s="64"/>
      <c r="B75" s="10"/>
      <c r="C75" s="103" t="s">
        <v>120</v>
      </c>
      <c r="D75" s="103"/>
      <c r="E75" s="52"/>
      <c r="F75" s="104">
        <f t="shared" ref="F75:I75" si="15">$J73*F74</f>
        <v>369</v>
      </c>
      <c r="G75" s="104">
        <f t="shared" si="15"/>
        <v>108</v>
      </c>
      <c r="H75" s="104">
        <f t="shared" si="15"/>
        <v>369</v>
      </c>
      <c r="I75" s="104">
        <f t="shared" si="15"/>
        <v>54</v>
      </c>
      <c r="K75" s="8"/>
      <c r="L75" s="9"/>
    </row>
    <row r="76">
      <c r="A76" s="10"/>
      <c r="B76" s="112" t="s">
        <v>121</v>
      </c>
      <c r="C76" s="112" t="s">
        <v>56</v>
      </c>
      <c r="D76" s="113"/>
      <c r="E76" s="114"/>
      <c r="F76" s="115"/>
      <c r="G76" s="18"/>
      <c r="H76" s="18"/>
      <c r="I76" s="18"/>
      <c r="J76" s="18"/>
      <c r="K76" s="8"/>
      <c r="L76" s="9"/>
    </row>
    <row r="77">
      <c r="A77" s="10"/>
      <c r="B77" s="10"/>
      <c r="C77" s="10" t="s">
        <v>24</v>
      </c>
      <c r="D77" s="10" t="s">
        <v>57</v>
      </c>
      <c r="F77" s="26">
        <v>5000.0</v>
      </c>
      <c r="G77" s="26">
        <v>2000.0</v>
      </c>
      <c r="H77" s="26">
        <v>1000.0</v>
      </c>
      <c r="I77" s="26">
        <v>500.0</v>
      </c>
      <c r="J77" s="102"/>
      <c r="K77" s="8" t="s">
        <v>122</v>
      </c>
      <c r="L77" s="9"/>
      <c r="M77" s="9"/>
    </row>
    <row r="78">
      <c r="A78" s="10"/>
      <c r="B78" s="10"/>
      <c r="C78" s="10"/>
      <c r="D78" s="71" t="s">
        <v>123</v>
      </c>
      <c r="E78" s="31"/>
      <c r="F78" s="32">
        <f t="shared" ref="F78:I78" si="16">F77</f>
        <v>5000</v>
      </c>
      <c r="G78" s="116">
        <f t="shared" si="16"/>
        <v>2000</v>
      </c>
      <c r="H78" s="116">
        <f t="shared" si="16"/>
        <v>1000</v>
      </c>
      <c r="I78" s="116">
        <f t="shared" si="16"/>
        <v>500</v>
      </c>
      <c r="K78" s="8"/>
      <c r="L78" s="9"/>
      <c r="M78" s="9"/>
    </row>
    <row r="79">
      <c r="A79" s="24"/>
      <c r="B79" s="24" t="s">
        <v>124</v>
      </c>
      <c r="C79" s="10" t="s">
        <v>30</v>
      </c>
      <c r="D79" s="10" t="s">
        <v>125</v>
      </c>
      <c r="E79" s="29"/>
      <c r="F79" s="102"/>
      <c r="J79" s="26">
        <v>0.0</v>
      </c>
      <c r="K79" s="8" t="s">
        <v>126</v>
      </c>
      <c r="L79" s="9" t="s">
        <v>127</v>
      </c>
      <c r="M79" s="9"/>
    </row>
    <row r="80">
      <c r="A80" s="64"/>
      <c r="B80" s="10"/>
      <c r="C80" s="109"/>
      <c r="D80" s="78" t="s">
        <v>118</v>
      </c>
      <c r="E80" s="30"/>
      <c r="F80" s="77">
        <f t="shared" ref="F80:I80" si="17">F20</f>
        <v>0.41</v>
      </c>
      <c r="G80" s="77">
        <f t="shared" si="17"/>
        <v>0.12</v>
      </c>
      <c r="H80" s="77">
        <f t="shared" si="17"/>
        <v>0.41</v>
      </c>
      <c r="I80" s="77">
        <f t="shared" si="17"/>
        <v>0.06</v>
      </c>
      <c r="J80" s="110"/>
      <c r="K80" s="8"/>
      <c r="L80" s="9" t="s">
        <v>119</v>
      </c>
    </row>
    <row r="81">
      <c r="A81" s="10"/>
      <c r="B81" s="10"/>
      <c r="C81" s="10"/>
      <c r="D81" s="117" t="s">
        <v>128</v>
      </c>
      <c r="E81" s="25"/>
      <c r="F81" s="118">
        <f t="shared" ref="F81:I81" si="18">$J$79*F80</f>
        <v>0</v>
      </c>
      <c r="G81" s="118">
        <f t="shared" si="18"/>
        <v>0</v>
      </c>
      <c r="H81" s="118">
        <f t="shared" si="18"/>
        <v>0</v>
      </c>
      <c r="I81" s="118">
        <f t="shared" si="18"/>
        <v>0</v>
      </c>
      <c r="K81" s="8"/>
      <c r="L81" s="9"/>
      <c r="M81" s="9"/>
    </row>
    <row r="82">
      <c r="A82" s="10"/>
      <c r="B82" s="112" t="s">
        <v>129</v>
      </c>
      <c r="C82" s="119" t="s">
        <v>130</v>
      </c>
      <c r="D82" s="100"/>
      <c r="E82" s="114"/>
      <c r="F82" s="120"/>
      <c r="G82" s="18"/>
      <c r="H82" s="18"/>
      <c r="I82" s="18"/>
      <c r="J82" s="18"/>
      <c r="K82" s="8" t="s">
        <v>131</v>
      </c>
      <c r="L82" s="9"/>
      <c r="M82" s="9"/>
    </row>
    <row r="83">
      <c r="A83" s="10"/>
      <c r="B83" s="10"/>
      <c r="C83" s="10"/>
      <c r="D83" s="10" t="s">
        <v>132</v>
      </c>
      <c r="F83" s="69"/>
      <c r="J83" s="26">
        <v>2500.0</v>
      </c>
      <c r="K83" s="8"/>
      <c r="L83" s="9"/>
      <c r="M83" s="9"/>
    </row>
    <row r="84">
      <c r="A84" s="10"/>
      <c r="B84" s="10"/>
      <c r="C84" s="10"/>
      <c r="D84" s="10" t="s">
        <v>133</v>
      </c>
      <c r="J84" s="26">
        <v>5000.0</v>
      </c>
      <c r="K84" s="8"/>
      <c r="L84" s="9"/>
      <c r="M84" s="9"/>
    </row>
    <row r="85">
      <c r="A85" s="10"/>
      <c r="B85" s="10"/>
      <c r="C85" s="10"/>
      <c r="D85" s="10" t="s">
        <v>134</v>
      </c>
      <c r="J85" s="26">
        <v>100.0</v>
      </c>
      <c r="K85" s="8"/>
      <c r="L85" s="9"/>
      <c r="M85" s="9"/>
    </row>
    <row r="86">
      <c r="A86" s="10"/>
      <c r="B86" s="10"/>
      <c r="C86" s="10"/>
      <c r="D86" s="10" t="s">
        <v>135</v>
      </c>
      <c r="J86" s="26"/>
      <c r="K86" s="8"/>
      <c r="L86" s="9"/>
      <c r="M86" s="9"/>
    </row>
    <row r="87">
      <c r="A87" s="10"/>
      <c r="B87" s="10"/>
      <c r="C87" s="10"/>
      <c r="D87" s="10" t="s">
        <v>136</v>
      </c>
      <c r="J87" s="26"/>
      <c r="K87" s="8"/>
      <c r="L87" s="9"/>
      <c r="M87" s="9"/>
    </row>
    <row r="88">
      <c r="A88" s="64"/>
      <c r="B88" s="64"/>
      <c r="C88" s="109" t="s">
        <v>137</v>
      </c>
      <c r="D88" s="30"/>
      <c r="E88" s="31"/>
      <c r="F88" s="72"/>
      <c r="J88" s="108">
        <f>sum(J83:J87)</f>
        <v>7600</v>
      </c>
      <c r="K88" s="8"/>
      <c r="L88" s="9"/>
    </row>
    <row r="89">
      <c r="A89" s="64"/>
      <c r="B89" s="10"/>
      <c r="C89" s="109"/>
      <c r="D89" s="78" t="s">
        <v>138</v>
      </c>
      <c r="E89" s="30"/>
      <c r="F89" s="77">
        <f t="shared" ref="F89:I89" si="19">F20</f>
        <v>0.41</v>
      </c>
      <c r="G89" s="77">
        <f t="shared" si="19"/>
        <v>0.12</v>
      </c>
      <c r="H89" s="77">
        <f t="shared" si="19"/>
        <v>0.41</v>
      </c>
      <c r="I89" s="77">
        <f t="shared" si="19"/>
        <v>0.06</v>
      </c>
      <c r="J89" s="110"/>
      <c r="K89" s="8"/>
      <c r="L89" s="9" t="s">
        <v>119</v>
      </c>
    </row>
    <row r="90">
      <c r="A90" s="64"/>
      <c r="B90" s="64"/>
      <c r="C90" s="103" t="s">
        <v>139</v>
      </c>
      <c r="D90" s="52"/>
      <c r="E90" s="121"/>
      <c r="F90" s="104">
        <f t="shared" ref="F90:I90" si="20">$J88*F89</f>
        <v>3116</v>
      </c>
      <c r="G90" s="104">
        <f t="shared" si="20"/>
        <v>912</v>
      </c>
      <c r="H90" s="104">
        <f t="shared" si="20"/>
        <v>3116</v>
      </c>
      <c r="I90" s="104">
        <f t="shared" si="20"/>
        <v>456</v>
      </c>
      <c r="K90" s="8"/>
      <c r="L90" s="9"/>
    </row>
    <row r="91">
      <c r="A91" s="10"/>
      <c r="B91" s="112" t="s">
        <v>140</v>
      </c>
      <c r="C91" s="119" t="s">
        <v>141</v>
      </c>
      <c r="D91" s="113"/>
      <c r="E91" s="114"/>
      <c r="F91" s="122"/>
      <c r="G91" s="18"/>
      <c r="H91" s="18"/>
      <c r="I91" s="18"/>
      <c r="J91" s="18"/>
      <c r="K91" s="8"/>
      <c r="L91" s="9"/>
    </row>
    <row r="92">
      <c r="A92" s="10"/>
      <c r="B92" s="10"/>
      <c r="C92" s="10"/>
      <c r="D92" s="10" t="s">
        <v>142</v>
      </c>
      <c r="F92" s="123"/>
      <c r="J92" s="26"/>
      <c r="K92" s="8"/>
      <c r="L92" s="9"/>
    </row>
    <row r="93">
      <c r="A93" s="10"/>
      <c r="B93" s="10"/>
      <c r="C93" s="10"/>
      <c r="D93" s="10" t="s">
        <v>143</v>
      </c>
      <c r="J93" s="26"/>
      <c r="K93" s="8"/>
      <c r="L93" s="9"/>
    </row>
    <row r="94">
      <c r="A94" s="10"/>
      <c r="B94" s="10"/>
      <c r="C94" s="10"/>
      <c r="D94" s="10" t="s">
        <v>144</v>
      </c>
      <c r="J94" s="26"/>
      <c r="K94" s="8"/>
      <c r="L94" s="9"/>
    </row>
    <row r="95">
      <c r="A95" s="10"/>
      <c r="B95" s="10"/>
      <c r="C95" s="10"/>
      <c r="D95" s="10" t="s">
        <v>145</v>
      </c>
      <c r="J95" s="26"/>
      <c r="K95" s="8"/>
      <c r="L95" s="9"/>
    </row>
    <row r="96">
      <c r="A96" s="10"/>
      <c r="B96" s="10"/>
      <c r="C96" s="10"/>
      <c r="D96" s="10" t="s">
        <v>80</v>
      </c>
      <c r="J96" s="26"/>
      <c r="K96" s="8"/>
      <c r="L96" s="9"/>
    </row>
    <row r="97">
      <c r="A97" s="64"/>
      <c r="B97" s="64"/>
      <c r="C97" s="109" t="s">
        <v>146</v>
      </c>
      <c r="D97" s="30"/>
      <c r="E97" s="31"/>
      <c r="F97" s="124"/>
      <c r="J97" s="32">
        <f>sum(J92:J96)</f>
        <v>0</v>
      </c>
      <c r="K97" s="8"/>
      <c r="L97" s="9"/>
    </row>
    <row r="98">
      <c r="A98" s="64"/>
      <c r="B98" s="64"/>
      <c r="C98" s="109" t="s">
        <v>147</v>
      </c>
      <c r="D98" s="30"/>
      <c r="E98" s="31"/>
      <c r="F98" s="32">
        <f t="shared" ref="F98:I98" si="21">$J97*F$20</f>
        <v>0</v>
      </c>
      <c r="G98" s="32">
        <f t="shared" si="21"/>
        <v>0</v>
      </c>
      <c r="H98" s="32">
        <f t="shared" si="21"/>
        <v>0</v>
      </c>
      <c r="I98" s="32">
        <f t="shared" si="21"/>
        <v>0</v>
      </c>
      <c r="J98" s="32"/>
      <c r="K98" s="8"/>
      <c r="L98" s="9"/>
    </row>
    <row r="99">
      <c r="A99" s="10"/>
      <c r="B99" s="112" t="s">
        <v>148</v>
      </c>
      <c r="C99" s="112" t="s">
        <v>149</v>
      </c>
      <c r="D99" s="113"/>
      <c r="E99" s="114"/>
      <c r="F99" s="125"/>
      <c r="G99" s="125"/>
      <c r="H99" s="125"/>
      <c r="I99" s="125"/>
      <c r="J99" s="126"/>
      <c r="K99" s="8" t="s">
        <v>150</v>
      </c>
      <c r="L99" s="9"/>
    </row>
    <row r="100">
      <c r="A100" s="10"/>
      <c r="B100" s="10"/>
      <c r="D100" s="10" t="s">
        <v>149</v>
      </c>
      <c r="E100" s="29"/>
      <c r="F100" s="26">
        <v>0.0</v>
      </c>
      <c r="G100" s="26">
        <v>0.0</v>
      </c>
      <c r="H100" s="26">
        <v>0.0</v>
      </c>
      <c r="I100" s="26">
        <v>0.0</v>
      </c>
      <c r="J100" s="26">
        <v>0.0</v>
      </c>
      <c r="K100" s="8"/>
      <c r="L100" s="9"/>
    </row>
    <row r="101">
      <c r="A101" s="10"/>
      <c r="B101" s="10"/>
      <c r="C101" s="71" t="s">
        <v>151</v>
      </c>
      <c r="D101" s="30"/>
      <c r="E101" s="31"/>
      <c r="F101" s="32">
        <f t="shared" ref="F101:I101" si="22">($J$100*F20)+F100</f>
        <v>0</v>
      </c>
      <c r="G101" s="32">
        <f t="shared" si="22"/>
        <v>0</v>
      </c>
      <c r="H101" s="32">
        <f t="shared" si="22"/>
        <v>0</v>
      </c>
      <c r="I101" s="32">
        <f t="shared" si="22"/>
        <v>0</v>
      </c>
      <c r="J101" s="32"/>
      <c r="K101" s="8"/>
      <c r="L101" s="9"/>
    </row>
    <row r="102">
      <c r="A102" s="24"/>
      <c r="B102" s="119" t="s">
        <v>152</v>
      </c>
      <c r="C102" s="119" t="s">
        <v>153</v>
      </c>
      <c r="D102" s="112"/>
      <c r="E102" s="114"/>
      <c r="F102" s="125">
        <f t="shared" ref="F102:I102" si="23">F63+F75+F78+F90+F98+F101</f>
        <v>32635.41</v>
      </c>
      <c r="G102" s="125">
        <f t="shared" si="23"/>
        <v>23820.12</v>
      </c>
      <c r="H102" s="125">
        <f t="shared" si="23"/>
        <v>51185.41</v>
      </c>
      <c r="I102" s="125">
        <f t="shared" si="23"/>
        <v>2610.06</v>
      </c>
      <c r="J102" s="125"/>
      <c r="K102" s="8"/>
      <c r="L102" s="9"/>
    </row>
    <row r="103">
      <c r="A103" s="24"/>
      <c r="B103" s="24"/>
      <c r="C103" s="84" t="s">
        <v>154</v>
      </c>
      <c r="D103" s="127"/>
      <c r="E103" s="128"/>
      <c r="F103" s="88">
        <f t="shared" ref="F103:I103" si="24">F102/F8</f>
        <v>1631.7705</v>
      </c>
      <c r="G103" s="88">
        <f t="shared" si="24"/>
        <v>952.8048</v>
      </c>
      <c r="H103" s="88">
        <f t="shared" si="24"/>
        <v>2.5592705</v>
      </c>
      <c r="I103" s="89">
        <f t="shared" si="24"/>
        <v>261.006</v>
      </c>
      <c r="J103" s="32"/>
      <c r="K103" s="8"/>
      <c r="L103" s="9"/>
    </row>
    <row r="104">
      <c r="A104" s="10"/>
      <c r="B104" s="10"/>
      <c r="C104" s="10" t="s">
        <v>162</v>
      </c>
      <c r="D104" s="10"/>
      <c r="E104" s="29"/>
      <c r="F104" s="13"/>
      <c r="G104" s="13"/>
      <c r="H104" s="13"/>
      <c r="I104" s="13"/>
      <c r="J104" s="13"/>
      <c r="K104" s="130" t="s">
        <v>156</v>
      </c>
      <c r="L104" s="9"/>
    </row>
    <row r="105">
      <c r="A105" s="10"/>
      <c r="B105" s="10"/>
      <c r="C105" s="10"/>
      <c r="D105" s="10"/>
      <c r="E105" s="29"/>
      <c r="F105" s="13"/>
      <c r="G105" s="13"/>
      <c r="H105" s="13"/>
      <c r="I105" s="13"/>
      <c r="J105" s="13"/>
      <c r="K105" s="8"/>
      <c r="L105" s="9"/>
    </row>
    <row r="106">
      <c r="A106" s="134" t="s">
        <v>160</v>
      </c>
      <c r="B106" s="134"/>
      <c r="C106" s="135"/>
      <c r="D106" s="134"/>
      <c r="E106" s="136"/>
      <c r="F106" s="137"/>
      <c r="G106" s="137"/>
      <c r="H106" s="137"/>
      <c r="I106" s="137"/>
      <c r="J106" s="137"/>
      <c r="K106" s="8"/>
      <c r="L106" s="9"/>
    </row>
    <row r="107">
      <c r="A107" s="10"/>
      <c r="B107" s="10"/>
      <c r="C107" s="10"/>
      <c r="D107" s="10"/>
      <c r="E107" s="29"/>
      <c r="F107" s="13"/>
      <c r="G107" s="13"/>
      <c r="H107" s="13"/>
      <c r="I107" s="13"/>
      <c r="J107" s="13"/>
      <c r="K107" s="8"/>
      <c r="L107" s="9"/>
    </row>
    <row r="108">
      <c r="A108" s="24"/>
      <c r="B108" s="24"/>
      <c r="C108" s="24"/>
      <c r="D108" s="24"/>
      <c r="E108" s="25"/>
      <c r="F108" s="13"/>
      <c r="G108" s="13"/>
      <c r="H108" s="13"/>
      <c r="I108" s="13"/>
      <c r="J108" s="13"/>
      <c r="K108" s="8"/>
      <c r="L108" s="9"/>
    </row>
    <row r="109">
      <c r="A109" s="10"/>
      <c r="B109" s="10"/>
      <c r="C109" s="10"/>
      <c r="D109" s="10"/>
      <c r="E109" s="29"/>
      <c r="F109" s="13"/>
      <c r="G109" s="13"/>
      <c r="H109" s="13"/>
      <c r="I109" s="13"/>
      <c r="J109" s="13"/>
      <c r="K109" s="8"/>
      <c r="L109" s="9"/>
    </row>
    <row r="110">
      <c r="A110" s="10"/>
      <c r="B110" s="10"/>
      <c r="C110" s="10"/>
      <c r="D110" s="10"/>
      <c r="E110" s="29"/>
      <c r="F110" s="13"/>
      <c r="G110" s="13"/>
      <c r="H110" s="13"/>
      <c r="I110" s="13"/>
      <c r="J110" s="13"/>
      <c r="K110" s="8"/>
      <c r="L110" s="9"/>
    </row>
    <row r="111">
      <c r="A111" s="10"/>
      <c r="B111" s="10"/>
      <c r="C111" s="10"/>
      <c r="D111" s="10"/>
      <c r="E111" s="29"/>
      <c r="F111" s="13"/>
      <c r="G111" s="13"/>
      <c r="H111" s="13"/>
      <c r="I111" s="13"/>
      <c r="J111" s="13"/>
      <c r="K111" s="8"/>
      <c r="L111" s="9"/>
    </row>
    <row r="112">
      <c r="A112" s="10"/>
      <c r="B112" s="10"/>
      <c r="C112" s="10"/>
      <c r="D112" s="10"/>
      <c r="E112" s="29"/>
      <c r="F112" s="13"/>
      <c r="G112" s="13"/>
      <c r="H112" s="13"/>
      <c r="I112" s="13"/>
      <c r="J112" s="13"/>
      <c r="K112" s="8"/>
      <c r="L112" s="9"/>
    </row>
    <row r="113">
      <c r="A113" s="10"/>
      <c r="B113" s="10"/>
      <c r="C113" s="10"/>
      <c r="D113" s="10"/>
      <c r="E113" s="29"/>
      <c r="F113" s="13"/>
      <c r="G113" s="13"/>
      <c r="H113" s="13"/>
      <c r="I113" s="13"/>
      <c r="J113" s="13"/>
      <c r="K113" s="8"/>
      <c r="L113" s="9"/>
    </row>
    <row r="114">
      <c r="A114" s="10"/>
      <c r="B114" s="10"/>
      <c r="C114" s="10"/>
      <c r="D114" s="10"/>
      <c r="E114" s="29"/>
      <c r="F114" s="13"/>
      <c r="G114" s="13"/>
      <c r="H114" s="13"/>
      <c r="I114" s="13"/>
      <c r="J114" s="13"/>
      <c r="K114" s="8"/>
      <c r="L114" s="9"/>
    </row>
    <row r="115">
      <c r="A115" s="10"/>
      <c r="B115" s="10"/>
      <c r="C115" s="10"/>
      <c r="D115" s="10"/>
      <c r="E115" s="29"/>
      <c r="F115" s="13"/>
      <c r="G115" s="13"/>
      <c r="H115" s="13"/>
      <c r="I115" s="13"/>
      <c r="J115" s="13"/>
      <c r="K115" s="8"/>
      <c r="L115" s="9"/>
    </row>
    <row r="116">
      <c r="A116" s="10"/>
      <c r="B116" s="10"/>
      <c r="C116" s="10"/>
      <c r="D116" s="10"/>
      <c r="E116" s="29"/>
      <c r="F116" s="13"/>
      <c r="G116" s="13"/>
      <c r="H116" s="13"/>
      <c r="I116" s="13"/>
      <c r="J116" s="13"/>
      <c r="K116" s="8"/>
      <c r="L116" s="9"/>
    </row>
    <row r="117">
      <c r="A117" s="10"/>
      <c r="B117" s="10"/>
      <c r="C117" s="10"/>
      <c r="D117" s="10"/>
      <c r="E117" s="29"/>
      <c r="F117" s="13"/>
      <c r="G117" s="13"/>
      <c r="H117" s="13"/>
      <c r="I117" s="13"/>
      <c r="J117" s="13"/>
      <c r="K117" s="8"/>
      <c r="L117" s="9"/>
    </row>
    <row r="118">
      <c r="A118" s="10"/>
      <c r="B118" s="10"/>
      <c r="C118" s="10"/>
      <c r="D118" s="10"/>
      <c r="E118" s="29"/>
      <c r="F118" s="13"/>
      <c r="G118" s="13"/>
      <c r="H118" s="13"/>
      <c r="I118" s="13"/>
      <c r="J118" s="13"/>
      <c r="K118" s="8"/>
      <c r="L118" s="9"/>
    </row>
    <row r="119">
      <c r="A119" s="10"/>
      <c r="B119" s="10"/>
      <c r="C119" s="10"/>
      <c r="D119" s="10"/>
      <c r="E119" s="29"/>
      <c r="F119" s="13"/>
      <c r="G119" s="13"/>
      <c r="H119" s="13"/>
      <c r="I119" s="13"/>
      <c r="J119" s="13"/>
      <c r="K119" s="8"/>
      <c r="L119" s="9"/>
    </row>
    <row r="120">
      <c r="A120" s="10"/>
      <c r="B120" s="10"/>
      <c r="C120" s="10"/>
      <c r="D120" s="10"/>
      <c r="E120" s="29"/>
      <c r="F120" s="13"/>
      <c r="G120" s="13"/>
      <c r="H120" s="13"/>
      <c r="I120" s="13"/>
      <c r="J120" s="13"/>
      <c r="K120" s="8"/>
      <c r="L120" s="9"/>
    </row>
    <row r="121">
      <c r="A121" s="10"/>
      <c r="B121" s="10"/>
      <c r="C121" s="10"/>
      <c r="D121" s="10"/>
      <c r="E121" s="29"/>
      <c r="F121" s="13"/>
      <c r="G121" s="13"/>
      <c r="H121" s="13"/>
      <c r="I121" s="13"/>
      <c r="J121" s="13"/>
      <c r="K121" s="8"/>
      <c r="L121" s="9"/>
    </row>
    <row r="122">
      <c r="A122" s="10"/>
      <c r="B122" s="10"/>
      <c r="C122" s="10"/>
      <c r="D122" s="10"/>
      <c r="E122" s="29"/>
      <c r="F122" s="13"/>
      <c r="G122" s="13"/>
      <c r="H122" s="13"/>
      <c r="I122" s="13"/>
      <c r="J122" s="13"/>
      <c r="K122" s="8"/>
      <c r="L122" s="9"/>
    </row>
    <row r="123">
      <c r="A123" s="10"/>
      <c r="B123" s="10"/>
      <c r="C123" s="10"/>
      <c r="D123" s="10"/>
      <c r="E123" s="29"/>
      <c r="F123" s="13"/>
      <c r="G123" s="13"/>
      <c r="H123" s="13"/>
      <c r="I123" s="13"/>
      <c r="J123" s="13"/>
      <c r="K123" s="8"/>
      <c r="L123" s="9"/>
    </row>
    <row r="124">
      <c r="A124" s="10"/>
      <c r="B124" s="10"/>
      <c r="C124" s="10"/>
      <c r="D124" s="10"/>
      <c r="E124" s="29"/>
      <c r="F124" s="13"/>
      <c r="G124" s="13"/>
      <c r="H124" s="13"/>
      <c r="I124" s="13"/>
      <c r="J124" s="13"/>
      <c r="K124" s="8"/>
      <c r="L124" s="9"/>
    </row>
    <row r="125">
      <c r="A125" s="10"/>
      <c r="B125" s="10"/>
      <c r="C125" s="10"/>
      <c r="D125" s="10"/>
      <c r="E125" s="29"/>
      <c r="F125" s="13"/>
      <c r="G125" s="13"/>
      <c r="H125" s="13"/>
      <c r="I125" s="13"/>
      <c r="J125" s="13"/>
      <c r="K125" s="8"/>
      <c r="L125" s="9"/>
    </row>
    <row r="126">
      <c r="A126" s="10"/>
      <c r="B126" s="10"/>
      <c r="C126" s="10"/>
      <c r="D126" s="10"/>
      <c r="E126" s="29"/>
      <c r="F126" s="13"/>
      <c r="G126" s="13"/>
      <c r="H126" s="13"/>
      <c r="I126" s="13"/>
      <c r="J126" s="13"/>
      <c r="K126" s="8"/>
      <c r="L126" s="9"/>
    </row>
    <row r="127">
      <c r="A127" s="10"/>
      <c r="B127" s="10"/>
      <c r="C127" s="10"/>
      <c r="D127" s="10"/>
      <c r="E127" s="29"/>
      <c r="F127" s="13"/>
      <c r="G127" s="13"/>
      <c r="H127" s="13"/>
      <c r="I127" s="13"/>
      <c r="J127" s="13"/>
      <c r="K127" s="8"/>
      <c r="L127" s="9"/>
    </row>
    <row r="128">
      <c r="A128" s="10"/>
      <c r="B128" s="10"/>
      <c r="C128" s="10"/>
      <c r="D128" s="10"/>
      <c r="E128" s="29"/>
      <c r="F128" s="13"/>
      <c r="G128" s="13"/>
      <c r="H128" s="13"/>
      <c r="I128" s="13"/>
      <c r="J128" s="13"/>
      <c r="K128" s="8"/>
      <c r="L128" s="9"/>
    </row>
    <row r="129">
      <c r="A129" s="10"/>
      <c r="B129" s="10"/>
      <c r="C129" s="10"/>
      <c r="D129" s="10"/>
      <c r="E129" s="29"/>
      <c r="F129" s="13"/>
      <c r="G129" s="13"/>
      <c r="H129" s="13"/>
      <c r="I129" s="13"/>
      <c r="J129" s="13"/>
      <c r="K129" s="8"/>
      <c r="L129" s="9"/>
    </row>
    <row r="130">
      <c r="A130" s="10"/>
      <c r="B130" s="10"/>
      <c r="C130" s="10"/>
      <c r="D130" s="10"/>
      <c r="E130" s="29"/>
      <c r="F130" s="13"/>
      <c r="G130" s="13"/>
      <c r="H130" s="13"/>
      <c r="I130" s="13"/>
      <c r="J130" s="13"/>
      <c r="K130" s="8"/>
      <c r="L130" s="9"/>
    </row>
    <row r="131">
      <c r="A131" s="10"/>
      <c r="B131" s="10"/>
      <c r="C131" s="10"/>
      <c r="D131" s="10"/>
      <c r="E131" s="29"/>
      <c r="F131" s="13"/>
      <c r="G131" s="13"/>
      <c r="H131" s="13"/>
      <c r="I131" s="13"/>
      <c r="J131" s="13"/>
      <c r="K131" s="8"/>
      <c r="L131" s="9"/>
    </row>
    <row r="132">
      <c r="A132" s="10"/>
      <c r="B132" s="10"/>
      <c r="C132" s="10"/>
      <c r="D132" s="10"/>
      <c r="E132" s="29"/>
      <c r="F132" s="13"/>
      <c r="G132" s="13"/>
      <c r="H132" s="13"/>
      <c r="I132" s="13"/>
      <c r="J132" s="13"/>
      <c r="K132" s="8"/>
      <c r="L132" s="9"/>
    </row>
    <row r="133">
      <c r="A133" s="10"/>
      <c r="B133" s="10"/>
      <c r="C133" s="10"/>
      <c r="D133" s="10"/>
      <c r="E133" s="29"/>
      <c r="F133" s="13"/>
      <c r="G133" s="13"/>
      <c r="H133" s="13"/>
      <c r="I133" s="13"/>
      <c r="J133" s="13"/>
      <c r="K133" s="8"/>
      <c r="L133" s="9"/>
    </row>
    <row r="134">
      <c r="A134" s="10"/>
      <c r="B134" s="10"/>
      <c r="C134" s="10"/>
      <c r="D134" s="10"/>
      <c r="E134" s="29"/>
      <c r="F134" s="13"/>
      <c r="G134" s="13"/>
      <c r="H134" s="13"/>
      <c r="I134" s="13"/>
      <c r="J134" s="13"/>
      <c r="K134" s="8"/>
      <c r="L134" s="9"/>
    </row>
    <row r="135">
      <c r="A135" s="10"/>
      <c r="B135" s="10"/>
      <c r="C135" s="10"/>
      <c r="D135" s="10"/>
      <c r="E135" s="29"/>
      <c r="F135" s="13"/>
      <c r="G135" s="13"/>
      <c r="H135" s="13"/>
      <c r="I135" s="13"/>
      <c r="J135" s="13"/>
      <c r="K135" s="8"/>
      <c r="L135" s="9"/>
    </row>
    <row r="136">
      <c r="A136" s="10"/>
      <c r="B136" s="10"/>
      <c r="C136" s="10"/>
      <c r="D136" s="10"/>
      <c r="E136" s="29"/>
      <c r="F136" s="13"/>
      <c r="G136" s="13"/>
      <c r="H136" s="13"/>
      <c r="I136" s="13"/>
      <c r="J136" s="13"/>
      <c r="K136" s="8"/>
      <c r="L136" s="9"/>
    </row>
    <row r="137">
      <c r="A137" s="10"/>
      <c r="B137" s="10"/>
      <c r="C137" s="10"/>
      <c r="D137" s="10"/>
      <c r="E137" s="29"/>
      <c r="F137" s="13"/>
      <c r="G137" s="13"/>
      <c r="H137" s="13"/>
      <c r="I137" s="13"/>
      <c r="J137" s="13"/>
      <c r="K137" s="8"/>
      <c r="L137" s="9"/>
    </row>
    <row r="138">
      <c r="A138" s="10"/>
      <c r="B138" s="10"/>
      <c r="C138" s="10"/>
      <c r="D138" s="10"/>
      <c r="E138" s="29"/>
      <c r="F138" s="13"/>
      <c r="G138" s="13"/>
      <c r="H138" s="13"/>
      <c r="I138" s="13"/>
      <c r="J138" s="13"/>
      <c r="K138" s="8"/>
      <c r="L138" s="9"/>
    </row>
    <row r="139">
      <c r="A139" s="10"/>
      <c r="B139" s="10"/>
      <c r="C139" s="10"/>
      <c r="D139" s="10"/>
      <c r="E139" s="29"/>
      <c r="F139" s="13"/>
      <c r="G139" s="13"/>
      <c r="H139" s="13"/>
      <c r="I139" s="13"/>
      <c r="J139" s="13"/>
      <c r="K139" s="8"/>
      <c r="L139" s="9"/>
    </row>
    <row r="140">
      <c r="A140" s="10"/>
      <c r="B140" s="10"/>
      <c r="C140" s="10"/>
      <c r="D140" s="10"/>
      <c r="E140" s="29"/>
      <c r="F140" s="13"/>
      <c r="G140" s="13"/>
      <c r="H140" s="13"/>
      <c r="I140" s="13"/>
      <c r="J140" s="13"/>
      <c r="K140" s="8"/>
      <c r="L140" s="9"/>
    </row>
    <row r="141">
      <c r="A141" s="10"/>
      <c r="B141" s="10"/>
      <c r="C141" s="10"/>
      <c r="D141" s="10"/>
      <c r="E141" s="29"/>
      <c r="F141" s="13"/>
      <c r="G141" s="13"/>
      <c r="H141" s="13"/>
      <c r="I141" s="13"/>
      <c r="J141" s="13"/>
      <c r="K141" s="8"/>
      <c r="L141" s="9"/>
    </row>
    <row r="142">
      <c r="A142" s="10"/>
      <c r="B142" s="10"/>
      <c r="C142" s="10"/>
      <c r="D142" s="10"/>
      <c r="E142" s="29"/>
      <c r="F142" s="13"/>
      <c r="G142" s="13"/>
      <c r="H142" s="13"/>
      <c r="I142" s="13"/>
      <c r="J142" s="13"/>
      <c r="K142" s="8"/>
      <c r="L142" s="9"/>
    </row>
    <row r="143">
      <c r="A143" s="10"/>
      <c r="B143" s="10"/>
      <c r="C143" s="10"/>
      <c r="D143" s="10"/>
      <c r="E143" s="29"/>
      <c r="F143" s="13"/>
      <c r="G143" s="13"/>
      <c r="H143" s="13"/>
      <c r="I143" s="13"/>
      <c r="J143" s="13"/>
      <c r="K143" s="8"/>
      <c r="L143" s="9"/>
    </row>
    <row r="144">
      <c r="A144" s="10"/>
      <c r="B144" s="10"/>
      <c r="C144" s="10"/>
      <c r="D144" s="10"/>
      <c r="E144" s="29"/>
      <c r="F144" s="13"/>
      <c r="G144" s="13"/>
      <c r="H144" s="13"/>
      <c r="I144" s="13"/>
      <c r="J144" s="13"/>
      <c r="K144" s="8"/>
      <c r="L144" s="9"/>
    </row>
    <row r="145">
      <c r="A145" s="10"/>
      <c r="B145" s="10"/>
      <c r="C145" s="10"/>
      <c r="D145" s="10"/>
      <c r="E145" s="29"/>
      <c r="F145" s="13"/>
      <c r="G145" s="13"/>
      <c r="H145" s="13"/>
      <c r="I145" s="13"/>
      <c r="J145" s="13"/>
      <c r="K145" s="8"/>
      <c r="L145" s="9"/>
    </row>
    <row r="146">
      <c r="A146" s="10"/>
      <c r="B146" s="10"/>
      <c r="C146" s="10"/>
      <c r="D146" s="10"/>
      <c r="E146" s="29"/>
      <c r="F146" s="13"/>
      <c r="G146" s="13"/>
      <c r="H146" s="13"/>
      <c r="I146" s="13"/>
      <c r="J146" s="13"/>
      <c r="K146" s="8"/>
      <c r="L146" s="9"/>
    </row>
    <row r="147">
      <c r="A147" s="10"/>
      <c r="B147" s="10"/>
      <c r="C147" s="10"/>
      <c r="D147" s="10"/>
      <c r="E147" s="29"/>
      <c r="F147" s="13"/>
      <c r="G147" s="13"/>
      <c r="H147" s="13"/>
      <c r="I147" s="13"/>
      <c r="J147" s="13"/>
      <c r="K147" s="8"/>
      <c r="L147" s="9"/>
    </row>
    <row r="148">
      <c r="A148" s="10"/>
      <c r="B148" s="10"/>
      <c r="C148" s="10"/>
      <c r="D148" s="10"/>
      <c r="E148" s="29"/>
      <c r="F148" s="13"/>
      <c r="G148" s="13"/>
      <c r="H148" s="13"/>
      <c r="I148" s="13"/>
      <c r="J148" s="13"/>
      <c r="K148" s="8"/>
      <c r="L148" s="9"/>
    </row>
    <row r="149">
      <c r="A149" s="10"/>
      <c r="B149" s="10"/>
      <c r="C149" s="10"/>
      <c r="D149" s="10"/>
      <c r="E149" s="29"/>
      <c r="F149" s="13"/>
      <c r="G149" s="13"/>
      <c r="H149" s="13"/>
      <c r="I149" s="13"/>
      <c r="J149" s="13"/>
      <c r="K149" s="8"/>
      <c r="L149" s="9"/>
    </row>
    <row r="150">
      <c r="A150" s="10"/>
      <c r="B150" s="10"/>
      <c r="C150" s="10"/>
      <c r="D150" s="10"/>
      <c r="E150" s="29"/>
      <c r="F150" s="13"/>
      <c r="G150" s="13"/>
      <c r="H150" s="13"/>
      <c r="I150" s="13"/>
      <c r="J150" s="13"/>
      <c r="K150" s="8"/>
      <c r="L150" s="9"/>
    </row>
    <row r="151">
      <c r="A151" s="10"/>
      <c r="B151" s="10"/>
      <c r="C151" s="10"/>
      <c r="D151" s="10"/>
      <c r="E151" s="29"/>
      <c r="F151" s="13"/>
      <c r="G151" s="13"/>
      <c r="H151" s="13"/>
      <c r="I151" s="13"/>
      <c r="J151" s="13"/>
      <c r="K151" s="8"/>
      <c r="L151" s="9"/>
    </row>
    <row r="152">
      <c r="A152" s="10"/>
      <c r="B152" s="10"/>
      <c r="C152" s="10"/>
      <c r="D152" s="10"/>
      <c r="E152" s="29"/>
      <c r="F152" s="13"/>
      <c r="G152" s="13"/>
      <c r="H152" s="13"/>
      <c r="I152" s="13"/>
      <c r="J152" s="13"/>
      <c r="K152" s="8"/>
      <c r="L152" s="9"/>
    </row>
    <row r="153">
      <c r="A153" s="10"/>
      <c r="B153" s="10"/>
      <c r="C153" s="10"/>
      <c r="D153" s="10"/>
      <c r="E153" s="29"/>
      <c r="F153" s="13"/>
      <c r="G153" s="13"/>
      <c r="H153" s="13"/>
      <c r="I153" s="13"/>
      <c r="J153" s="13"/>
      <c r="K153" s="8"/>
      <c r="L153" s="9"/>
    </row>
    <row r="154">
      <c r="A154" s="10"/>
      <c r="B154" s="10"/>
      <c r="C154" s="10"/>
      <c r="D154" s="10"/>
      <c r="E154" s="29"/>
      <c r="F154" s="13"/>
      <c r="G154" s="13"/>
      <c r="H154" s="13"/>
      <c r="I154" s="13"/>
      <c r="J154" s="13"/>
      <c r="K154" s="8"/>
      <c r="L154" s="9"/>
    </row>
    <row r="155">
      <c r="A155" s="10"/>
      <c r="B155" s="10"/>
      <c r="C155" s="10"/>
      <c r="D155" s="10"/>
      <c r="E155" s="29"/>
      <c r="F155" s="13"/>
      <c r="G155" s="13"/>
      <c r="H155" s="13"/>
      <c r="I155" s="13"/>
      <c r="J155" s="13"/>
      <c r="K155" s="8"/>
      <c r="L155" s="9"/>
    </row>
    <row r="156">
      <c r="A156" s="10"/>
      <c r="B156" s="10"/>
      <c r="C156" s="10"/>
      <c r="D156" s="10"/>
      <c r="E156" s="29"/>
      <c r="F156" s="13"/>
      <c r="G156" s="13"/>
      <c r="H156" s="13"/>
      <c r="I156" s="13"/>
      <c r="J156" s="13"/>
      <c r="K156" s="8"/>
      <c r="L156" s="9"/>
    </row>
    <row r="157">
      <c r="A157" s="10"/>
      <c r="B157" s="10"/>
      <c r="C157" s="10"/>
      <c r="D157" s="10"/>
      <c r="E157" s="29"/>
      <c r="F157" s="13"/>
      <c r="G157" s="13"/>
      <c r="H157" s="13"/>
      <c r="I157" s="13"/>
      <c r="J157" s="13"/>
      <c r="K157" s="8"/>
      <c r="L157" s="9"/>
    </row>
    <row r="158">
      <c r="A158" s="10"/>
      <c r="B158" s="10"/>
      <c r="C158" s="10"/>
      <c r="D158" s="10"/>
      <c r="E158" s="29"/>
      <c r="F158" s="13"/>
      <c r="G158" s="13"/>
      <c r="H158" s="13"/>
      <c r="I158" s="13"/>
      <c r="J158" s="13"/>
      <c r="K158" s="8"/>
      <c r="L158" s="9"/>
    </row>
    <row r="159">
      <c r="A159" s="10"/>
      <c r="B159" s="10"/>
      <c r="C159" s="10"/>
      <c r="D159" s="10"/>
      <c r="E159" s="29"/>
      <c r="F159" s="13"/>
      <c r="G159" s="13"/>
      <c r="H159" s="13"/>
      <c r="I159" s="13"/>
      <c r="J159" s="13"/>
      <c r="K159" s="8"/>
      <c r="L159" s="9"/>
    </row>
    <row r="160">
      <c r="A160" s="10"/>
      <c r="B160" s="10"/>
      <c r="C160" s="10"/>
      <c r="D160" s="10"/>
      <c r="E160" s="29"/>
      <c r="F160" s="13"/>
      <c r="G160" s="13"/>
      <c r="H160" s="13"/>
      <c r="I160" s="13"/>
      <c r="J160" s="13"/>
      <c r="K160" s="8"/>
      <c r="L160" s="9"/>
    </row>
    <row r="161">
      <c r="A161" s="10"/>
      <c r="B161" s="10"/>
      <c r="C161" s="10"/>
      <c r="D161" s="10"/>
      <c r="E161" s="29"/>
      <c r="F161" s="13"/>
      <c r="G161" s="13"/>
      <c r="H161" s="13"/>
      <c r="I161" s="13"/>
      <c r="J161" s="13"/>
      <c r="K161" s="8"/>
      <c r="L161" s="9"/>
    </row>
    <row r="162">
      <c r="A162" s="10"/>
      <c r="B162" s="10"/>
      <c r="C162" s="10"/>
      <c r="D162" s="10"/>
      <c r="E162" s="29"/>
      <c r="F162" s="13"/>
      <c r="G162" s="13"/>
      <c r="H162" s="13"/>
      <c r="I162" s="13"/>
      <c r="J162" s="13"/>
      <c r="K162" s="8"/>
      <c r="L162" s="9"/>
    </row>
    <row r="163">
      <c r="A163" s="10"/>
      <c r="B163" s="10"/>
      <c r="C163" s="10"/>
      <c r="D163" s="10"/>
      <c r="E163" s="29"/>
      <c r="F163" s="13"/>
      <c r="G163" s="13"/>
      <c r="H163" s="13"/>
      <c r="I163" s="13"/>
      <c r="J163" s="13"/>
      <c r="K163" s="8"/>
      <c r="L163" s="9"/>
    </row>
    <row r="164">
      <c r="A164" s="10"/>
      <c r="B164" s="10"/>
      <c r="C164" s="10"/>
      <c r="D164" s="10"/>
      <c r="E164" s="29"/>
      <c r="F164" s="13"/>
      <c r="G164" s="13"/>
      <c r="H164" s="13"/>
      <c r="I164" s="13"/>
      <c r="J164" s="13"/>
      <c r="K164" s="8"/>
      <c r="L164" s="9"/>
    </row>
    <row r="165">
      <c r="A165" s="10"/>
      <c r="B165" s="10"/>
      <c r="C165" s="10"/>
      <c r="D165" s="10"/>
      <c r="E165" s="29"/>
      <c r="F165" s="13"/>
      <c r="G165" s="13"/>
      <c r="H165" s="13"/>
      <c r="I165" s="13"/>
      <c r="J165" s="13"/>
      <c r="K165" s="8"/>
      <c r="L165" s="9"/>
    </row>
    <row r="166">
      <c r="A166" s="10"/>
      <c r="B166" s="10"/>
      <c r="C166" s="10"/>
      <c r="D166" s="10"/>
      <c r="E166" s="29"/>
      <c r="F166" s="13"/>
      <c r="G166" s="13"/>
      <c r="H166" s="13"/>
      <c r="I166" s="13"/>
      <c r="J166" s="13"/>
      <c r="K166" s="8"/>
      <c r="L166" s="9"/>
    </row>
    <row r="167">
      <c r="A167" s="10"/>
      <c r="B167" s="10"/>
      <c r="C167" s="10"/>
      <c r="D167" s="10"/>
      <c r="E167" s="29"/>
      <c r="F167" s="13"/>
      <c r="G167" s="13"/>
      <c r="H167" s="13"/>
      <c r="I167" s="13"/>
      <c r="J167" s="13"/>
      <c r="K167" s="8"/>
      <c r="L167" s="9"/>
    </row>
    <row r="168">
      <c r="A168" s="10"/>
      <c r="B168" s="10"/>
      <c r="C168" s="10"/>
      <c r="D168" s="10"/>
      <c r="E168" s="29"/>
      <c r="F168" s="13"/>
      <c r="G168" s="13"/>
      <c r="H168" s="13"/>
      <c r="I168" s="13"/>
      <c r="J168" s="13"/>
      <c r="K168" s="8"/>
      <c r="L168" s="9"/>
    </row>
    <row r="169">
      <c r="A169" s="10"/>
      <c r="B169" s="10"/>
      <c r="C169" s="10"/>
      <c r="D169" s="10"/>
      <c r="E169" s="29"/>
      <c r="F169" s="13"/>
      <c r="G169" s="13"/>
      <c r="H169" s="13"/>
      <c r="I169" s="13"/>
      <c r="J169" s="13"/>
      <c r="K169" s="8"/>
      <c r="L169" s="9"/>
    </row>
    <row r="170">
      <c r="A170" s="10"/>
      <c r="B170" s="10"/>
      <c r="C170" s="10"/>
      <c r="D170" s="10"/>
      <c r="E170" s="29"/>
      <c r="F170" s="13"/>
      <c r="G170" s="13"/>
      <c r="H170" s="13"/>
      <c r="I170" s="13"/>
      <c r="J170" s="13"/>
      <c r="K170" s="8"/>
      <c r="L170" s="9"/>
    </row>
    <row r="171">
      <c r="A171" s="10"/>
      <c r="B171" s="10"/>
      <c r="C171" s="10"/>
      <c r="D171" s="10"/>
      <c r="E171" s="29"/>
      <c r="F171" s="13"/>
      <c r="G171" s="13"/>
      <c r="H171" s="13"/>
      <c r="I171" s="13"/>
      <c r="J171" s="13"/>
      <c r="K171" s="8"/>
      <c r="L171" s="9"/>
    </row>
    <row r="172">
      <c r="A172" s="10"/>
      <c r="B172" s="10"/>
      <c r="C172" s="10"/>
      <c r="D172" s="10"/>
      <c r="E172" s="29"/>
      <c r="F172" s="13"/>
      <c r="G172" s="13"/>
      <c r="H172" s="13"/>
      <c r="I172" s="13"/>
      <c r="J172" s="13"/>
      <c r="K172" s="8"/>
      <c r="L172" s="9"/>
    </row>
    <row r="173">
      <c r="A173" s="10"/>
      <c r="B173" s="10"/>
      <c r="C173" s="10"/>
      <c r="D173" s="10"/>
      <c r="E173" s="29"/>
      <c r="F173" s="13"/>
      <c r="G173" s="13"/>
      <c r="H173" s="13"/>
      <c r="I173" s="13"/>
      <c r="J173" s="13"/>
      <c r="K173" s="8"/>
      <c r="L173" s="9"/>
    </row>
    <row r="174">
      <c r="A174" s="10"/>
      <c r="B174" s="10"/>
      <c r="C174" s="10"/>
      <c r="D174" s="10"/>
      <c r="E174" s="29"/>
      <c r="F174" s="13"/>
      <c r="G174" s="13"/>
      <c r="H174" s="13"/>
      <c r="I174" s="13"/>
      <c r="J174" s="13"/>
      <c r="K174" s="8"/>
      <c r="L174" s="9"/>
    </row>
    <row r="175">
      <c r="A175" s="10"/>
      <c r="B175" s="10"/>
      <c r="C175" s="10"/>
      <c r="D175" s="10"/>
      <c r="E175" s="29"/>
      <c r="F175" s="13"/>
      <c r="G175" s="13"/>
      <c r="H175" s="13"/>
      <c r="I175" s="13"/>
      <c r="J175" s="13"/>
      <c r="K175" s="8"/>
      <c r="L175" s="9"/>
    </row>
    <row r="176">
      <c r="A176" s="10"/>
      <c r="B176" s="10"/>
      <c r="C176" s="10"/>
      <c r="D176" s="10"/>
      <c r="E176" s="29"/>
      <c r="F176" s="13"/>
      <c r="G176" s="13"/>
      <c r="H176" s="13"/>
      <c r="I176" s="13"/>
      <c r="J176" s="13"/>
      <c r="K176" s="8"/>
      <c r="L176" s="9"/>
    </row>
    <row r="177">
      <c r="A177" s="10"/>
      <c r="B177" s="10"/>
      <c r="C177" s="10"/>
      <c r="D177" s="10"/>
      <c r="E177" s="29"/>
      <c r="F177" s="13"/>
      <c r="G177" s="13"/>
      <c r="H177" s="13"/>
      <c r="I177" s="13"/>
      <c r="J177" s="13"/>
      <c r="K177" s="8"/>
      <c r="L177" s="9"/>
    </row>
    <row r="178">
      <c r="A178" s="10"/>
      <c r="B178" s="10"/>
      <c r="C178" s="10"/>
      <c r="D178" s="10"/>
      <c r="E178" s="29"/>
      <c r="F178" s="13"/>
      <c r="G178" s="13"/>
      <c r="H178" s="13"/>
      <c r="I178" s="13"/>
      <c r="J178" s="13"/>
      <c r="K178" s="8"/>
      <c r="L178" s="9"/>
    </row>
    <row r="179">
      <c r="A179" s="10"/>
      <c r="B179" s="10"/>
      <c r="C179" s="10"/>
      <c r="D179" s="10"/>
      <c r="E179" s="29"/>
      <c r="F179" s="13"/>
      <c r="G179" s="13"/>
      <c r="H179" s="13"/>
      <c r="I179" s="13"/>
      <c r="J179" s="13"/>
      <c r="K179" s="8"/>
      <c r="L179" s="9"/>
    </row>
    <row r="180">
      <c r="A180" s="10"/>
      <c r="B180" s="10"/>
      <c r="C180" s="10"/>
      <c r="D180" s="10"/>
      <c r="E180" s="29"/>
      <c r="F180" s="13"/>
      <c r="G180" s="13"/>
      <c r="H180" s="13"/>
      <c r="I180" s="13"/>
      <c r="J180" s="13"/>
      <c r="K180" s="8"/>
      <c r="L180" s="9"/>
    </row>
    <row r="181">
      <c r="A181" s="10"/>
      <c r="B181" s="10"/>
      <c r="C181" s="10"/>
      <c r="D181" s="10"/>
      <c r="E181" s="29"/>
      <c r="F181" s="13"/>
      <c r="G181" s="13"/>
      <c r="H181" s="13"/>
      <c r="I181" s="13"/>
      <c r="J181" s="13"/>
      <c r="K181" s="8"/>
      <c r="L181" s="9"/>
    </row>
    <row r="182">
      <c r="A182" s="10"/>
      <c r="B182" s="10"/>
      <c r="C182" s="10"/>
      <c r="D182" s="10"/>
      <c r="E182" s="29"/>
      <c r="F182" s="13"/>
      <c r="G182" s="13"/>
      <c r="H182" s="13"/>
      <c r="I182" s="13"/>
      <c r="J182" s="13"/>
      <c r="K182" s="8"/>
      <c r="L182" s="9"/>
    </row>
    <row r="183">
      <c r="A183" s="10"/>
      <c r="B183" s="10"/>
      <c r="C183" s="10"/>
      <c r="D183" s="10"/>
      <c r="E183" s="29"/>
      <c r="F183" s="13"/>
      <c r="G183" s="13"/>
      <c r="H183" s="13"/>
      <c r="I183" s="13"/>
      <c r="J183" s="13"/>
      <c r="K183" s="8"/>
      <c r="L183" s="9"/>
    </row>
    <row r="184">
      <c r="A184" s="10"/>
      <c r="B184" s="10"/>
      <c r="C184" s="10"/>
      <c r="D184" s="10"/>
      <c r="E184" s="29"/>
      <c r="F184" s="13"/>
      <c r="G184" s="13"/>
      <c r="H184" s="13"/>
      <c r="I184" s="13"/>
      <c r="J184" s="13"/>
      <c r="K184" s="8"/>
      <c r="L184" s="9"/>
    </row>
    <row r="185">
      <c r="A185" s="10"/>
      <c r="B185" s="10"/>
      <c r="C185" s="10"/>
      <c r="D185" s="10"/>
      <c r="E185" s="29"/>
      <c r="F185" s="13"/>
      <c r="G185" s="13"/>
      <c r="H185" s="13"/>
      <c r="I185" s="13"/>
      <c r="J185" s="13"/>
      <c r="K185" s="8"/>
      <c r="L185" s="9"/>
    </row>
    <row r="186">
      <c r="A186" s="10"/>
      <c r="B186" s="10"/>
      <c r="C186" s="10"/>
      <c r="D186" s="10"/>
      <c r="E186" s="29"/>
      <c r="F186" s="13"/>
      <c r="G186" s="13"/>
      <c r="H186" s="13"/>
      <c r="I186" s="13"/>
      <c r="J186" s="13"/>
      <c r="K186" s="8"/>
      <c r="L186" s="9"/>
    </row>
    <row r="187">
      <c r="A187" s="10"/>
      <c r="B187" s="10"/>
      <c r="C187" s="10"/>
      <c r="D187" s="10"/>
      <c r="E187" s="29"/>
      <c r="F187" s="13"/>
      <c r="G187" s="13"/>
      <c r="H187" s="13"/>
      <c r="I187" s="13"/>
      <c r="J187" s="13"/>
      <c r="K187" s="8"/>
      <c r="L187" s="9"/>
    </row>
    <row r="188">
      <c r="A188" s="10"/>
      <c r="B188" s="10"/>
      <c r="C188" s="10"/>
      <c r="D188" s="10"/>
      <c r="E188" s="29"/>
      <c r="F188" s="13"/>
      <c r="G188" s="13"/>
      <c r="H188" s="13"/>
      <c r="I188" s="13"/>
      <c r="J188" s="13"/>
      <c r="K188" s="8"/>
      <c r="L188" s="9"/>
    </row>
    <row r="189">
      <c r="A189" s="10"/>
      <c r="B189" s="10"/>
      <c r="C189" s="10"/>
      <c r="D189" s="10"/>
      <c r="E189" s="29"/>
      <c r="F189" s="13"/>
      <c r="G189" s="13"/>
      <c r="H189" s="13"/>
      <c r="I189" s="13"/>
      <c r="J189" s="13"/>
      <c r="K189" s="8"/>
      <c r="L189" s="9"/>
    </row>
    <row r="190">
      <c r="A190" s="10"/>
      <c r="B190" s="10"/>
      <c r="C190" s="10"/>
      <c r="D190" s="10"/>
      <c r="E190" s="29"/>
      <c r="F190" s="13"/>
      <c r="G190" s="13"/>
      <c r="H190" s="13"/>
      <c r="I190" s="13"/>
      <c r="J190" s="13"/>
      <c r="K190" s="8"/>
      <c r="L190" s="9"/>
    </row>
    <row r="191">
      <c r="A191" s="10"/>
      <c r="B191" s="10"/>
      <c r="C191" s="10"/>
      <c r="D191" s="10"/>
      <c r="E191" s="29"/>
      <c r="F191" s="13"/>
      <c r="G191" s="13"/>
      <c r="H191" s="13"/>
      <c r="I191" s="13"/>
      <c r="J191" s="13"/>
      <c r="K191" s="8"/>
      <c r="L191" s="9"/>
    </row>
    <row r="192">
      <c r="A192" s="10"/>
      <c r="B192" s="10"/>
      <c r="C192" s="10"/>
      <c r="D192" s="10"/>
      <c r="E192" s="29"/>
      <c r="F192" s="13"/>
      <c r="G192" s="13"/>
      <c r="H192" s="13"/>
      <c r="I192" s="13"/>
      <c r="J192" s="13"/>
      <c r="K192" s="8"/>
      <c r="L192" s="9"/>
    </row>
    <row r="193">
      <c r="A193" s="10"/>
      <c r="B193" s="10"/>
      <c r="C193" s="10"/>
      <c r="D193" s="10"/>
      <c r="E193" s="29"/>
      <c r="F193" s="13"/>
      <c r="G193" s="13"/>
      <c r="H193" s="13"/>
      <c r="I193" s="13"/>
      <c r="J193" s="13"/>
      <c r="K193" s="8"/>
      <c r="L193" s="9"/>
    </row>
    <row r="194">
      <c r="A194" s="10"/>
      <c r="B194" s="10"/>
      <c r="C194" s="10"/>
      <c r="D194" s="10"/>
      <c r="E194" s="29"/>
      <c r="F194" s="13"/>
      <c r="G194" s="13"/>
      <c r="H194" s="13"/>
      <c r="I194" s="13"/>
      <c r="J194" s="13"/>
      <c r="K194" s="8"/>
      <c r="L194" s="9"/>
    </row>
    <row r="195">
      <c r="A195" s="10"/>
      <c r="B195" s="10"/>
      <c r="C195" s="10"/>
      <c r="D195" s="10"/>
      <c r="E195" s="29"/>
      <c r="F195" s="13"/>
      <c r="G195" s="13"/>
      <c r="H195" s="13"/>
      <c r="I195" s="13"/>
      <c r="J195" s="13"/>
      <c r="K195" s="8"/>
      <c r="L195" s="9"/>
    </row>
    <row r="196">
      <c r="A196" s="10"/>
      <c r="B196" s="10"/>
      <c r="C196" s="10"/>
      <c r="D196" s="10"/>
      <c r="E196" s="29"/>
      <c r="F196" s="13"/>
      <c r="G196" s="13"/>
      <c r="H196" s="13"/>
      <c r="I196" s="13"/>
      <c r="J196" s="13"/>
      <c r="K196" s="8"/>
      <c r="L196" s="9"/>
    </row>
    <row r="197">
      <c r="A197" s="10"/>
      <c r="B197" s="10"/>
      <c r="C197" s="10"/>
      <c r="D197" s="10"/>
      <c r="E197" s="29"/>
      <c r="F197" s="13"/>
      <c r="G197" s="13"/>
      <c r="H197" s="13"/>
      <c r="I197" s="13"/>
      <c r="J197" s="13"/>
      <c r="K197" s="8"/>
      <c r="L197" s="9"/>
    </row>
    <row r="198">
      <c r="A198" s="10"/>
      <c r="B198" s="10"/>
      <c r="C198" s="10"/>
      <c r="D198" s="10"/>
      <c r="E198" s="29"/>
      <c r="F198" s="13"/>
      <c r="G198" s="13"/>
      <c r="H198" s="13"/>
      <c r="I198" s="13"/>
      <c r="J198" s="13"/>
      <c r="K198" s="8"/>
      <c r="L198" s="9"/>
    </row>
    <row r="199">
      <c r="A199" s="10"/>
      <c r="B199" s="10"/>
      <c r="C199" s="10"/>
      <c r="D199" s="10"/>
      <c r="E199" s="29"/>
      <c r="F199" s="13"/>
      <c r="G199" s="13"/>
      <c r="H199" s="13"/>
      <c r="I199" s="13"/>
      <c r="J199" s="13"/>
      <c r="K199" s="8"/>
      <c r="L199" s="9"/>
    </row>
    <row r="200">
      <c r="A200" s="10"/>
      <c r="B200" s="10"/>
      <c r="C200" s="10"/>
      <c r="D200" s="10"/>
      <c r="E200" s="29"/>
      <c r="F200" s="13"/>
      <c r="G200" s="13"/>
      <c r="H200" s="13"/>
      <c r="I200" s="13"/>
      <c r="J200" s="13"/>
      <c r="K200" s="8"/>
      <c r="L200" s="9"/>
    </row>
    <row r="201">
      <c r="A201" s="10"/>
      <c r="B201" s="10"/>
      <c r="C201" s="10"/>
      <c r="D201" s="10"/>
      <c r="E201" s="29"/>
      <c r="F201" s="13"/>
      <c r="G201" s="13"/>
      <c r="H201" s="13"/>
      <c r="I201" s="13"/>
      <c r="J201" s="13"/>
      <c r="K201" s="8"/>
      <c r="L201" s="9"/>
    </row>
    <row r="202">
      <c r="A202" s="10"/>
      <c r="B202" s="10"/>
      <c r="C202" s="10"/>
      <c r="D202" s="10"/>
      <c r="E202" s="29"/>
      <c r="F202" s="13"/>
      <c r="G202" s="13"/>
      <c r="H202" s="13"/>
      <c r="I202" s="13"/>
      <c r="J202" s="13"/>
      <c r="K202" s="8"/>
      <c r="L202" s="9"/>
    </row>
    <row r="203">
      <c r="A203" s="10"/>
      <c r="B203" s="10"/>
      <c r="C203" s="10"/>
      <c r="D203" s="10"/>
      <c r="E203" s="29"/>
      <c r="F203" s="13"/>
      <c r="G203" s="13"/>
      <c r="H203" s="13"/>
      <c r="I203" s="13"/>
      <c r="J203" s="13"/>
      <c r="K203" s="8"/>
      <c r="L203" s="9"/>
    </row>
    <row r="204">
      <c r="A204" s="10"/>
      <c r="B204" s="10"/>
      <c r="C204" s="10"/>
      <c r="D204" s="10"/>
      <c r="E204" s="29"/>
      <c r="F204" s="13"/>
      <c r="G204" s="13"/>
      <c r="H204" s="13"/>
      <c r="I204" s="13"/>
      <c r="J204" s="13"/>
      <c r="K204" s="8"/>
      <c r="L204" s="9"/>
    </row>
    <row r="205">
      <c r="A205" s="10"/>
      <c r="B205" s="10"/>
      <c r="C205" s="10"/>
      <c r="D205" s="10"/>
      <c r="E205" s="29"/>
      <c r="F205" s="13"/>
      <c r="G205" s="13"/>
      <c r="H205" s="13"/>
      <c r="I205" s="13"/>
      <c r="J205" s="13"/>
      <c r="K205" s="8"/>
      <c r="L205" s="9"/>
    </row>
    <row r="206">
      <c r="A206" s="10"/>
      <c r="B206" s="10"/>
      <c r="C206" s="10"/>
      <c r="D206" s="10"/>
      <c r="E206" s="29"/>
      <c r="F206" s="13"/>
      <c r="G206" s="13"/>
      <c r="H206" s="13"/>
      <c r="I206" s="13"/>
      <c r="J206" s="13"/>
      <c r="K206" s="8"/>
      <c r="L206" s="9"/>
    </row>
    <row r="207">
      <c r="A207" s="10"/>
      <c r="B207" s="10"/>
      <c r="C207" s="10"/>
      <c r="D207" s="10"/>
      <c r="E207" s="29"/>
      <c r="F207" s="13"/>
      <c r="G207" s="13"/>
      <c r="H207" s="13"/>
      <c r="I207" s="13"/>
      <c r="J207" s="13"/>
      <c r="K207" s="8"/>
      <c r="L207" s="9"/>
    </row>
    <row r="208">
      <c r="A208" s="10"/>
      <c r="B208" s="10"/>
      <c r="C208" s="10"/>
      <c r="D208" s="10"/>
      <c r="E208" s="29"/>
      <c r="F208" s="13"/>
      <c r="G208" s="13"/>
      <c r="H208" s="13"/>
      <c r="I208" s="13"/>
      <c r="J208" s="13"/>
      <c r="K208" s="8"/>
      <c r="L208" s="9"/>
    </row>
    <row r="209">
      <c r="A209" s="10"/>
      <c r="B209" s="10"/>
      <c r="C209" s="10"/>
      <c r="D209" s="10"/>
      <c r="E209" s="29"/>
      <c r="F209" s="13"/>
      <c r="G209" s="13"/>
      <c r="H209" s="13"/>
      <c r="I209" s="13"/>
      <c r="J209" s="13"/>
      <c r="K209" s="8"/>
      <c r="L209" s="9"/>
    </row>
    <row r="210">
      <c r="A210" s="10"/>
      <c r="B210" s="10"/>
      <c r="C210" s="10"/>
      <c r="D210" s="10"/>
      <c r="E210" s="29"/>
      <c r="F210" s="13"/>
      <c r="G210" s="13"/>
      <c r="H210" s="13"/>
      <c r="I210" s="13"/>
      <c r="J210" s="13"/>
      <c r="K210" s="8"/>
      <c r="L210" s="9"/>
    </row>
    <row r="211">
      <c r="A211" s="10"/>
      <c r="B211" s="10"/>
      <c r="C211" s="10"/>
      <c r="D211" s="10"/>
      <c r="E211" s="29"/>
      <c r="F211" s="13"/>
      <c r="G211" s="13"/>
      <c r="H211" s="13"/>
      <c r="I211" s="13"/>
      <c r="J211" s="13"/>
      <c r="K211" s="8"/>
      <c r="L211" s="9"/>
    </row>
    <row r="212">
      <c r="A212" s="10"/>
      <c r="B212" s="10"/>
      <c r="C212" s="10"/>
      <c r="D212" s="10"/>
      <c r="E212" s="29"/>
      <c r="F212" s="13"/>
      <c r="G212" s="13"/>
      <c r="H212" s="13"/>
      <c r="I212" s="13"/>
      <c r="J212" s="13"/>
      <c r="K212" s="8"/>
      <c r="L212" s="9"/>
    </row>
    <row r="213">
      <c r="A213" s="10"/>
      <c r="B213" s="10"/>
      <c r="C213" s="10"/>
      <c r="D213" s="10"/>
      <c r="E213" s="29"/>
      <c r="F213" s="13"/>
      <c r="G213" s="13"/>
      <c r="H213" s="13"/>
      <c r="I213" s="13"/>
      <c r="J213" s="13"/>
      <c r="K213" s="8"/>
      <c r="L213" s="9"/>
    </row>
    <row r="214">
      <c r="A214" s="10"/>
      <c r="B214" s="10"/>
      <c r="C214" s="10"/>
      <c r="D214" s="10"/>
      <c r="E214" s="29"/>
      <c r="F214" s="13"/>
      <c r="G214" s="13"/>
      <c r="H214" s="13"/>
      <c r="I214" s="13"/>
      <c r="J214" s="13"/>
      <c r="K214" s="8"/>
      <c r="L214" s="9"/>
    </row>
    <row r="215">
      <c r="A215" s="10"/>
      <c r="B215" s="10"/>
      <c r="C215" s="10"/>
      <c r="D215" s="10"/>
      <c r="E215" s="29"/>
      <c r="F215" s="13"/>
      <c r="G215" s="13"/>
      <c r="H215" s="13"/>
      <c r="I215" s="13"/>
      <c r="J215" s="13"/>
      <c r="K215" s="8"/>
      <c r="L215" s="9"/>
    </row>
    <row r="216">
      <c r="A216" s="10"/>
      <c r="B216" s="10"/>
      <c r="C216" s="10"/>
      <c r="D216" s="10"/>
      <c r="E216" s="29"/>
      <c r="F216" s="13"/>
      <c r="G216" s="13"/>
      <c r="H216" s="13"/>
      <c r="I216" s="13"/>
      <c r="J216" s="13"/>
      <c r="K216" s="8"/>
      <c r="L216" s="9"/>
    </row>
    <row r="217">
      <c r="A217" s="10"/>
      <c r="B217" s="10"/>
      <c r="C217" s="10"/>
      <c r="D217" s="10"/>
      <c r="E217" s="29"/>
      <c r="F217" s="13"/>
      <c r="G217" s="13"/>
      <c r="H217" s="13"/>
      <c r="I217" s="13"/>
      <c r="J217" s="13"/>
      <c r="K217" s="8"/>
      <c r="L217" s="9"/>
    </row>
    <row r="218">
      <c r="A218" s="10"/>
      <c r="B218" s="10"/>
      <c r="C218" s="10"/>
      <c r="D218" s="10"/>
      <c r="E218" s="29"/>
      <c r="F218" s="13"/>
      <c r="G218" s="13"/>
      <c r="H218" s="13"/>
      <c r="I218" s="13"/>
      <c r="J218" s="13"/>
      <c r="K218" s="8"/>
      <c r="L218" s="9"/>
    </row>
    <row r="219">
      <c r="A219" s="10"/>
      <c r="B219" s="10"/>
      <c r="C219" s="10"/>
      <c r="D219" s="10"/>
      <c r="E219" s="29"/>
      <c r="F219" s="13"/>
      <c r="G219" s="13"/>
      <c r="H219" s="13"/>
      <c r="I219" s="13"/>
      <c r="J219" s="13"/>
      <c r="K219" s="8"/>
      <c r="L219" s="9"/>
    </row>
    <row r="220">
      <c r="A220" s="10"/>
      <c r="B220" s="10"/>
      <c r="C220" s="10"/>
      <c r="D220" s="10"/>
      <c r="E220" s="29"/>
      <c r="F220" s="13"/>
      <c r="G220" s="13"/>
      <c r="H220" s="13"/>
      <c r="I220" s="13"/>
      <c r="J220" s="13"/>
      <c r="K220" s="8"/>
      <c r="L220" s="9"/>
    </row>
    <row r="221">
      <c r="A221" s="10"/>
      <c r="B221" s="10"/>
      <c r="C221" s="10"/>
      <c r="D221" s="10"/>
      <c r="E221" s="29"/>
      <c r="F221" s="13"/>
      <c r="G221" s="13"/>
      <c r="H221" s="13"/>
      <c r="I221" s="13"/>
      <c r="J221" s="13"/>
      <c r="K221" s="8"/>
      <c r="L221" s="9"/>
    </row>
    <row r="222">
      <c r="A222" s="10"/>
      <c r="B222" s="10"/>
      <c r="C222" s="10"/>
      <c r="D222" s="10"/>
      <c r="E222" s="29"/>
      <c r="F222" s="13"/>
      <c r="G222" s="13"/>
      <c r="H222" s="13"/>
      <c r="I222" s="13"/>
      <c r="J222" s="13"/>
      <c r="K222" s="8"/>
      <c r="L222" s="9"/>
    </row>
    <row r="223">
      <c r="A223" s="10"/>
      <c r="B223" s="10"/>
      <c r="C223" s="10"/>
      <c r="D223" s="10"/>
      <c r="E223" s="29"/>
      <c r="F223" s="13"/>
      <c r="G223" s="13"/>
      <c r="H223" s="13"/>
      <c r="I223" s="13"/>
      <c r="J223" s="13"/>
      <c r="K223" s="8"/>
      <c r="L223" s="9"/>
    </row>
    <row r="224">
      <c r="A224" s="10"/>
      <c r="B224" s="10"/>
      <c r="C224" s="10"/>
      <c r="D224" s="10"/>
      <c r="E224" s="29"/>
      <c r="F224" s="13"/>
      <c r="G224" s="13"/>
      <c r="H224" s="13"/>
      <c r="I224" s="13"/>
      <c r="J224" s="13"/>
      <c r="K224" s="8"/>
      <c r="L224" s="9"/>
    </row>
    <row r="225">
      <c r="A225" s="10"/>
      <c r="B225" s="10"/>
      <c r="C225" s="10"/>
      <c r="D225" s="10"/>
      <c r="E225" s="29"/>
      <c r="F225" s="13"/>
      <c r="G225" s="13"/>
      <c r="H225" s="13"/>
      <c r="I225" s="13"/>
      <c r="J225" s="13"/>
      <c r="K225" s="8"/>
      <c r="L225" s="9"/>
    </row>
    <row r="226">
      <c r="A226" s="10"/>
      <c r="B226" s="10"/>
      <c r="C226" s="10"/>
      <c r="D226" s="10"/>
      <c r="E226" s="29"/>
      <c r="F226" s="13"/>
      <c r="G226" s="13"/>
      <c r="H226" s="13"/>
      <c r="I226" s="13"/>
      <c r="J226" s="13"/>
      <c r="K226" s="8"/>
      <c r="L226" s="9"/>
    </row>
    <row r="227">
      <c r="A227" s="10"/>
      <c r="B227" s="10"/>
      <c r="C227" s="10"/>
      <c r="D227" s="10"/>
      <c r="E227" s="29"/>
      <c r="F227" s="13"/>
      <c r="G227" s="13"/>
      <c r="H227" s="13"/>
      <c r="I227" s="13"/>
      <c r="J227" s="13"/>
      <c r="K227" s="8"/>
      <c r="L227" s="9"/>
    </row>
    <row r="228">
      <c r="A228" s="10"/>
      <c r="B228" s="10"/>
      <c r="C228" s="10"/>
      <c r="D228" s="10"/>
      <c r="E228" s="29"/>
      <c r="F228" s="13"/>
      <c r="G228" s="13"/>
      <c r="H228" s="13"/>
      <c r="I228" s="13"/>
      <c r="J228" s="13"/>
      <c r="K228" s="8"/>
      <c r="L228" s="9"/>
    </row>
    <row r="229">
      <c r="A229" s="10"/>
      <c r="B229" s="10"/>
      <c r="C229" s="10"/>
      <c r="D229" s="10"/>
      <c r="E229" s="29"/>
      <c r="F229" s="13"/>
      <c r="G229" s="13"/>
      <c r="H229" s="13"/>
      <c r="I229" s="13"/>
      <c r="J229" s="13"/>
      <c r="K229" s="8"/>
      <c r="L229" s="9"/>
    </row>
    <row r="230">
      <c r="A230" s="10"/>
      <c r="B230" s="10"/>
      <c r="C230" s="10"/>
      <c r="D230" s="10"/>
      <c r="E230" s="29"/>
      <c r="F230" s="13"/>
      <c r="G230" s="13"/>
      <c r="H230" s="13"/>
      <c r="I230" s="13"/>
      <c r="J230" s="13"/>
      <c r="K230" s="8"/>
      <c r="L230" s="9"/>
    </row>
    <row r="231">
      <c r="A231" s="10"/>
      <c r="B231" s="10"/>
      <c r="C231" s="10"/>
      <c r="D231" s="10"/>
      <c r="E231" s="29"/>
      <c r="F231" s="13"/>
      <c r="G231" s="13"/>
      <c r="H231" s="13"/>
      <c r="I231" s="13"/>
      <c r="J231" s="13"/>
      <c r="K231" s="8"/>
      <c r="L231" s="9"/>
    </row>
    <row r="232">
      <c r="A232" s="10"/>
      <c r="B232" s="10"/>
      <c r="C232" s="10"/>
      <c r="D232" s="10"/>
      <c r="E232" s="29"/>
      <c r="F232" s="13"/>
      <c r="G232" s="13"/>
      <c r="H232" s="13"/>
      <c r="I232" s="13"/>
      <c r="J232" s="13"/>
      <c r="K232" s="8"/>
      <c r="L232" s="9"/>
    </row>
    <row r="233">
      <c r="A233" s="10"/>
      <c r="B233" s="10"/>
      <c r="C233" s="10"/>
      <c r="D233" s="10"/>
      <c r="E233" s="29"/>
      <c r="F233" s="13"/>
      <c r="G233" s="13"/>
      <c r="H233" s="13"/>
      <c r="I233" s="13"/>
      <c r="J233" s="13"/>
      <c r="K233" s="8"/>
      <c r="L233" s="9"/>
    </row>
    <row r="234">
      <c r="A234" s="10"/>
      <c r="B234" s="10"/>
      <c r="C234" s="10"/>
      <c r="D234" s="10"/>
      <c r="E234" s="29"/>
      <c r="F234" s="13"/>
      <c r="G234" s="13"/>
      <c r="H234" s="13"/>
      <c r="I234" s="13"/>
      <c r="J234" s="13"/>
      <c r="K234" s="8"/>
      <c r="L234" s="9"/>
    </row>
    <row r="235">
      <c r="A235" s="10"/>
      <c r="B235" s="10"/>
      <c r="C235" s="10"/>
      <c r="D235" s="10"/>
      <c r="E235" s="29"/>
      <c r="F235" s="13"/>
      <c r="G235" s="13"/>
      <c r="H235" s="13"/>
      <c r="I235" s="13"/>
      <c r="J235" s="13"/>
      <c r="K235" s="8"/>
      <c r="L235" s="9"/>
    </row>
    <row r="236">
      <c r="A236" s="10"/>
      <c r="B236" s="10"/>
      <c r="C236" s="10"/>
      <c r="D236" s="10"/>
      <c r="E236" s="29"/>
      <c r="F236" s="13"/>
      <c r="G236" s="13"/>
      <c r="H236" s="13"/>
      <c r="I236" s="13"/>
      <c r="J236" s="13"/>
      <c r="K236" s="8"/>
      <c r="L236" s="9"/>
    </row>
    <row r="237">
      <c r="A237" s="10"/>
      <c r="B237" s="10"/>
      <c r="C237" s="10"/>
      <c r="D237" s="10"/>
      <c r="E237" s="29"/>
      <c r="F237" s="13"/>
      <c r="G237" s="13"/>
      <c r="H237" s="13"/>
      <c r="I237" s="13"/>
      <c r="J237" s="13"/>
      <c r="K237" s="8"/>
      <c r="L237" s="9"/>
    </row>
    <row r="238">
      <c r="A238" s="10"/>
      <c r="B238" s="10"/>
      <c r="C238" s="10"/>
      <c r="D238" s="10"/>
      <c r="E238" s="29"/>
      <c r="F238" s="13"/>
      <c r="G238" s="13"/>
      <c r="H238" s="13"/>
      <c r="I238" s="13"/>
      <c r="J238" s="13"/>
      <c r="K238" s="8"/>
      <c r="L238" s="9"/>
    </row>
    <row r="239">
      <c r="A239" s="10"/>
      <c r="B239" s="10"/>
      <c r="C239" s="10"/>
      <c r="D239" s="10"/>
      <c r="E239" s="29"/>
      <c r="F239" s="13"/>
      <c r="G239" s="13"/>
      <c r="H239" s="13"/>
      <c r="I239" s="13"/>
      <c r="J239" s="13"/>
      <c r="K239" s="8"/>
      <c r="L239" s="9"/>
    </row>
    <row r="240">
      <c r="A240" s="10"/>
      <c r="B240" s="10"/>
      <c r="C240" s="10"/>
      <c r="D240" s="10"/>
      <c r="E240" s="29"/>
      <c r="F240" s="13"/>
      <c r="G240" s="13"/>
      <c r="H240" s="13"/>
      <c r="I240" s="13"/>
      <c r="J240" s="13"/>
      <c r="K240" s="8"/>
      <c r="L240" s="9"/>
    </row>
    <row r="241">
      <c r="A241" s="10"/>
      <c r="B241" s="10"/>
      <c r="C241" s="10"/>
      <c r="D241" s="10"/>
      <c r="E241" s="29"/>
      <c r="F241" s="13"/>
      <c r="G241" s="13"/>
      <c r="H241" s="13"/>
      <c r="I241" s="13"/>
      <c r="J241" s="13"/>
      <c r="K241" s="8"/>
      <c r="L241" s="9"/>
    </row>
    <row r="242">
      <c r="A242" s="10"/>
      <c r="B242" s="10"/>
      <c r="C242" s="10"/>
      <c r="D242" s="10"/>
      <c r="E242" s="29"/>
      <c r="F242" s="13"/>
      <c r="G242" s="13"/>
      <c r="H242" s="13"/>
      <c r="I242" s="13"/>
      <c r="J242" s="13"/>
      <c r="K242" s="8"/>
      <c r="L242" s="9"/>
    </row>
    <row r="243">
      <c r="A243" s="10"/>
      <c r="B243" s="10"/>
      <c r="C243" s="10"/>
      <c r="D243" s="10"/>
      <c r="E243" s="29"/>
      <c r="F243" s="13"/>
      <c r="G243" s="13"/>
      <c r="H243" s="13"/>
      <c r="I243" s="13"/>
      <c r="J243" s="13"/>
      <c r="K243" s="8"/>
      <c r="L243" s="9"/>
    </row>
    <row r="244">
      <c r="A244" s="10"/>
      <c r="B244" s="10"/>
      <c r="C244" s="10"/>
      <c r="D244" s="10"/>
      <c r="E244" s="29"/>
      <c r="F244" s="13"/>
      <c r="G244" s="13"/>
      <c r="H244" s="13"/>
      <c r="I244" s="13"/>
      <c r="J244" s="13"/>
      <c r="K244" s="8"/>
      <c r="L244" s="9"/>
    </row>
    <row r="245">
      <c r="A245" s="10"/>
      <c r="B245" s="10"/>
      <c r="C245" s="10"/>
      <c r="D245" s="10"/>
      <c r="E245" s="29"/>
      <c r="F245" s="13"/>
      <c r="G245" s="13"/>
      <c r="H245" s="13"/>
      <c r="I245" s="13"/>
      <c r="J245" s="13"/>
      <c r="K245" s="8"/>
      <c r="L245" s="9"/>
    </row>
    <row r="246">
      <c r="A246" s="10"/>
      <c r="B246" s="10"/>
      <c r="C246" s="10"/>
      <c r="D246" s="10"/>
      <c r="E246" s="29"/>
      <c r="F246" s="13"/>
      <c r="G246" s="13"/>
      <c r="H246" s="13"/>
      <c r="I246" s="13"/>
      <c r="J246" s="13"/>
      <c r="K246" s="8"/>
      <c r="L246" s="9"/>
    </row>
    <row r="247">
      <c r="A247" s="10"/>
      <c r="B247" s="10"/>
      <c r="C247" s="10"/>
      <c r="D247" s="10"/>
      <c r="E247" s="29"/>
      <c r="F247" s="13"/>
      <c r="G247" s="13"/>
      <c r="H247" s="13"/>
      <c r="I247" s="13"/>
      <c r="J247" s="13"/>
      <c r="K247" s="8"/>
      <c r="L247" s="9"/>
    </row>
    <row r="248">
      <c r="A248" s="10"/>
      <c r="B248" s="10"/>
      <c r="C248" s="10"/>
      <c r="D248" s="10"/>
      <c r="E248" s="29"/>
      <c r="F248" s="13"/>
      <c r="G248" s="13"/>
      <c r="H248" s="13"/>
      <c r="I248" s="13"/>
      <c r="J248" s="13"/>
      <c r="K248" s="8"/>
      <c r="L248" s="9"/>
    </row>
    <row r="249">
      <c r="A249" s="10"/>
      <c r="B249" s="10"/>
      <c r="C249" s="10"/>
      <c r="D249" s="10"/>
      <c r="E249" s="29"/>
      <c r="F249" s="13"/>
      <c r="G249" s="13"/>
      <c r="H249" s="13"/>
      <c r="I249" s="13"/>
      <c r="J249" s="13"/>
      <c r="K249" s="8"/>
      <c r="L249" s="9"/>
    </row>
    <row r="250">
      <c r="A250" s="10"/>
      <c r="B250" s="10"/>
      <c r="C250" s="10"/>
      <c r="D250" s="10"/>
      <c r="E250" s="29"/>
      <c r="F250" s="13"/>
      <c r="G250" s="13"/>
      <c r="H250" s="13"/>
      <c r="I250" s="13"/>
      <c r="J250" s="13"/>
      <c r="K250" s="8"/>
      <c r="L250" s="9"/>
    </row>
    <row r="251">
      <c r="A251" s="10"/>
      <c r="B251" s="10"/>
      <c r="C251" s="10"/>
      <c r="D251" s="10"/>
      <c r="E251" s="29"/>
      <c r="F251" s="13"/>
      <c r="G251" s="13"/>
      <c r="H251" s="13"/>
      <c r="I251" s="13"/>
      <c r="J251" s="13"/>
      <c r="K251" s="8"/>
      <c r="L251" s="9"/>
    </row>
    <row r="252">
      <c r="A252" s="10"/>
      <c r="B252" s="10"/>
      <c r="C252" s="10"/>
      <c r="D252" s="10"/>
      <c r="E252" s="29"/>
      <c r="F252" s="13"/>
      <c r="G252" s="13"/>
      <c r="H252" s="13"/>
      <c r="I252" s="13"/>
      <c r="J252" s="13"/>
      <c r="K252" s="8"/>
      <c r="L252" s="9"/>
    </row>
    <row r="253">
      <c r="A253" s="10"/>
      <c r="B253" s="10"/>
      <c r="C253" s="10"/>
      <c r="D253" s="10"/>
      <c r="E253" s="29"/>
      <c r="F253" s="13"/>
      <c r="G253" s="13"/>
      <c r="H253" s="13"/>
      <c r="I253" s="13"/>
      <c r="J253" s="13"/>
      <c r="K253" s="8"/>
      <c r="L253" s="9"/>
    </row>
    <row r="254">
      <c r="A254" s="10"/>
      <c r="B254" s="10"/>
      <c r="C254" s="10"/>
      <c r="D254" s="10"/>
      <c r="E254" s="29"/>
      <c r="F254" s="13"/>
      <c r="G254" s="13"/>
      <c r="H254" s="13"/>
      <c r="I254" s="13"/>
      <c r="J254" s="13"/>
      <c r="K254" s="8"/>
      <c r="L254" s="9"/>
    </row>
    <row r="255">
      <c r="A255" s="10"/>
      <c r="B255" s="10"/>
      <c r="C255" s="10"/>
      <c r="D255" s="10"/>
      <c r="E255" s="29"/>
      <c r="F255" s="13"/>
      <c r="G255" s="13"/>
      <c r="H255" s="13"/>
      <c r="I255" s="13"/>
      <c r="J255" s="13"/>
      <c r="K255" s="8"/>
      <c r="L255" s="9"/>
    </row>
    <row r="256">
      <c r="A256" s="10"/>
      <c r="B256" s="10"/>
      <c r="C256" s="10"/>
      <c r="D256" s="10"/>
      <c r="E256" s="29"/>
      <c r="F256" s="13"/>
      <c r="G256" s="13"/>
      <c r="H256" s="13"/>
      <c r="I256" s="13"/>
      <c r="J256" s="13"/>
      <c r="K256" s="8"/>
      <c r="L256" s="9"/>
    </row>
    <row r="257">
      <c r="A257" s="10"/>
      <c r="B257" s="10"/>
      <c r="C257" s="10"/>
      <c r="D257" s="10"/>
      <c r="E257" s="29"/>
      <c r="F257" s="13"/>
      <c r="G257" s="13"/>
      <c r="H257" s="13"/>
      <c r="I257" s="13"/>
      <c r="J257" s="13"/>
      <c r="K257" s="8"/>
      <c r="L257" s="9"/>
    </row>
    <row r="258">
      <c r="A258" s="10"/>
      <c r="B258" s="10"/>
      <c r="C258" s="10"/>
      <c r="D258" s="10"/>
      <c r="E258" s="29"/>
      <c r="F258" s="13"/>
      <c r="G258" s="13"/>
      <c r="H258" s="13"/>
      <c r="I258" s="13"/>
      <c r="J258" s="13"/>
      <c r="K258" s="8"/>
      <c r="L258" s="9"/>
    </row>
    <row r="259">
      <c r="A259" s="10"/>
      <c r="B259" s="10"/>
      <c r="C259" s="10"/>
      <c r="D259" s="10"/>
      <c r="E259" s="29"/>
      <c r="F259" s="13"/>
      <c r="G259" s="13"/>
      <c r="H259" s="13"/>
      <c r="I259" s="13"/>
      <c r="J259" s="13"/>
      <c r="K259" s="8"/>
      <c r="L259" s="9"/>
    </row>
    <row r="260">
      <c r="A260" s="10"/>
      <c r="B260" s="10"/>
      <c r="C260" s="10"/>
      <c r="D260" s="10"/>
      <c r="E260" s="29"/>
      <c r="F260" s="13"/>
      <c r="G260" s="13"/>
      <c r="H260" s="13"/>
      <c r="I260" s="13"/>
      <c r="J260" s="13"/>
      <c r="K260" s="8"/>
      <c r="L260" s="9"/>
    </row>
    <row r="261">
      <c r="A261" s="10"/>
      <c r="B261" s="10"/>
      <c r="C261" s="10"/>
      <c r="D261" s="10"/>
      <c r="E261" s="29"/>
      <c r="F261" s="13"/>
      <c r="G261" s="13"/>
      <c r="H261" s="13"/>
      <c r="I261" s="13"/>
      <c r="J261" s="13"/>
      <c r="K261" s="8"/>
      <c r="L261" s="9"/>
    </row>
    <row r="262">
      <c r="A262" s="10"/>
      <c r="B262" s="10"/>
      <c r="C262" s="10"/>
      <c r="D262" s="10"/>
      <c r="E262" s="29"/>
      <c r="F262" s="13"/>
      <c r="G262" s="13"/>
      <c r="H262" s="13"/>
      <c r="I262" s="13"/>
      <c r="J262" s="13"/>
      <c r="K262" s="8"/>
      <c r="L262" s="9"/>
    </row>
    <row r="263">
      <c r="A263" s="10"/>
      <c r="B263" s="10"/>
      <c r="C263" s="10"/>
      <c r="D263" s="10"/>
      <c r="E263" s="29"/>
      <c r="F263" s="13"/>
      <c r="G263" s="13"/>
      <c r="H263" s="13"/>
      <c r="I263" s="13"/>
      <c r="J263" s="13"/>
      <c r="K263" s="8"/>
      <c r="L263" s="9"/>
    </row>
    <row r="264">
      <c r="A264" s="10"/>
      <c r="B264" s="10"/>
      <c r="C264" s="10"/>
      <c r="D264" s="10"/>
      <c r="E264" s="29"/>
      <c r="F264" s="13"/>
      <c r="G264" s="13"/>
      <c r="H264" s="13"/>
      <c r="I264" s="13"/>
      <c r="J264" s="13"/>
      <c r="K264" s="8"/>
      <c r="L264" s="9"/>
    </row>
    <row r="265">
      <c r="A265" s="10"/>
      <c r="B265" s="10"/>
      <c r="C265" s="10"/>
      <c r="D265" s="10"/>
      <c r="E265" s="29"/>
      <c r="F265" s="13"/>
      <c r="G265" s="13"/>
      <c r="H265" s="13"/>
      <c r="I265" s="13"/>
      <c r="J265" s="13"/>
      <c r="K265" s="8"/>
      <c r="L265" s="9"/>
    </row>
    <row r="266">
      <c r="A266" s="10"/>
      <c r="B266" s="10"/>
      <c r="C266" s="10"/>
      <c r="D266" s="10"/>
      <c r="E266" s="29"/>
      <c r="F266" s="13"/>
      <c r="G266" s="13"/>
      <c r="H266" s="13"/>
      <c r="I266" s="13"/>
      <c r="J266" s="13"/>
      <c r="K266" s="8"/>
      <c r="L266" s="9"/>
    </row>
    <row r="267">
      <c r="A267" s="10"/>
      <c r="B267" s="10"/>
      <c r="C267" s="10"/>
      <c r="D267" s="10"/>
      <c r="E267" s="29"/>
      <c r="F267" s="13"/>
      <c r="G267" s="13"/>
      <c r="H267" s="13"/>
      <c r="I267" s="13"/>
      <c r="J267" s="13"/>
      <c r="K267" s="8"/>
      <c r="L267" s="9"/>
    </row>
    <row r="268">
      <c r="A268" s="10"/>
      <c r="B268" s="10"/>
      <c r="C268" s="10"/>
      <c r="D268" s="10"/>
      <c r="E268" s="29"/>
      <c r="F268" s="13"/>
      <c r="G268" s="13"/>
      <c r="H268" s="13"/>
      <c r="I268" s="13"/>
      <c r="J268" s="13"/>
      <c r="K268" s="8"/>
      <c r="L268" s="9"/>
    </row>
    <row r="269">
      <c r="A269" s="10"/>
      <c r="B269" s="10"/>
      <c r="C269" s="10"/>
      <c r="D269" s="10"/>
      <c r="E269" s="29"/>
      <c r="F269" s="13"/>
      <c r="G269" s="13"/>
      <c r="H269" s="13"/>
      <c r="I269" s="13"/>
      <c r="J269" s="13"/>
      <c r="K269" s="8"/>
      <c r="L269" s="9"/>
    </row>
    <row r="270">
      <c r="A270" s="10"/>
      <c r="B270" s="10"/>
      <c r="C270" s="10"/>
      <c r="D270" s="10"/>
      <c r="E270" s="29"/>
      <c r="F270" s="13"/>
      <c r="G270" s="13"/>
      <c r="H270" s="13"/>
      <c r="I270" s="13"/>
      <c r="J270" s="13"/>
      <c r="K270" s="8"/>
      <c r="L270" s="9"/>
    </row>
    <row r="271">
      <c r="A271" s="10"/>
      <c r="B271" s="10"/>
      <c r="C271" s="10"/>
      <c r="D271" s="10"/>
      <c r="E271" s="29"/>
      <c r="F271" s="13"/>
      <c r="G271" s="13"/>
      <c r="H271" s="13"/>
      <c r="I271" s="13"/>
      <c r="J271" s="13"/>
      <c r="K271" s="8"/>
      <c r="L271" s="9"/>
    </row>
    <row r="272">
      <c r="A272" s="10"/>
      <c r="B272" s="10"/>
      <c r="C272" s="10"/>
      <c r="D272" s="10"/>
      <c r="E272" s="29"/>
      <c r="F272" s="13"/>
      <c r="G272" s="13"/>
      <c r="H272" s="13"/>
      <c r="I272" s="13"/>
      <c r="J272" s="13"/>
      <c r="K272" s="8"/>
      <c r="L272" s="9"/>
    </row>
    <row r="273">
      <c r="A273" s="10"/>
      <c r="B273" s="10"/>
      <c r="C273" s="10"/>
      <c r="D273" s="10"/>
      <c r="E273" s="29"/>
      <c r="F273" s="13"/>
      <c r="G273" s="13"/>
      <c r="H273" s="13"/>
      <c r="I273" s="13"/>
      <c r="J273" s="13"/>
      <c r="K273" s="8"/>
      <c r="L273" s="9"/>
    </row>
    <row r="274">
      <c r="A274" s="10"/>
      <c r="B274" s="10"/>
      <c r="C274" s="10"/>
      <c r="D274" s="10"/>
      <c r="E274" s="29"/>
      <c r="F274" s="13"/>
      <c r="G274" s="13"/>
      <c r="H274" s="13"/>
      <c r="I274" s="13"/>
      <c r="J274" s="13"/>
      <c r="K274" s="8"/>
      <c r="L274" s="9"/>
    </row>
    <row r="275">
      <c r="A275" s="10"/>
      <c r="B275" s="10"/>
      <c r="C275" s="10"/>
      <c r="D275" s="10"/>
      <c r="E275" s="29"/>
      <c r="F275" s="13"/>
      <c r="G275" s="13"/>
      <c r="H275" s="13"/>
      <c r="I275" s="13"/>
      <c r="J275" s="13"/>
      <c r="K275" s="8"/>
      <c r="L275" s="9"/>
    </row>
    <row r="276">
      <c r="A276" s="10"/>
      <c r="B276" s="10"/>
      <c r="C276" s="10"/>
      <c r="D276" s="10"/>
      <c r="E276" s="29"/>
      <c r="F276" s="13"/>
      <c r="G276" s="13"/>
      <c r="H276" s="13"/>
      <c r="I276" s="13"/>
      <c r="J276" s="13"/>
      <c r="K276" s="8"/>
      <c r="L276" s="9"/>
    </row>
    <row r="277">
      <c r="A277" s="10"/>
      <c r="B277" s="10"/>
      <c r="C277" s="10"/>
      <c r="D277" s="10"/>
      <c r="E277" s="29"/>
      <c r="F277" s="13"/>
      <c r="G277" s="13"/>
      <c r="H277" s="13"/>
      <c r="I277" s="13"/>
      <c r="J277" s="13"/>
      <c r="K277" s="8"/>
      <c r="L277" s="9"/>
    </row>
    <row r="278">
      <c r="A278" s="10"/>
      <c r="B278" s="10"/>
      <c r="C278" s="10"/>
      <c r="D278" s="10"/>
      <c r="E278" s="29"/>
      <c r="F278" s="13"/>
      <c r="G278" s="13"/>
      <c r="H278" s="13"/>
      <c r="I278" s="13"/>
      <c r="J278" s="13"/>
      <c r="K278" s="8"/>
      <c r="L278" s="9"/>
    </row>
    <row r="279">
      <c r="A279" s="10"/>
      <c r="B279" s="10"/>
      <c r="C279" s="10"/>
      <c r="D279" s="10"/>
      <c r="E279" s="29"/>
      <c r="F279" s="13"/>
      <c r="G279" s="13"/>
      <c r="H279" s="13"/>
      <c r="I279" s="13"/>
      <c r="J279" s="13"/>
      <c r="K279" s="8"/>
      <c r="L279" s="9"/>
    </row>
    <row r="280">
      <c r="A280" s="10"/>
      <c r="B280" s="10"/>
      <c r="C280" s="10"/>
      <c r="D280" s="10"/>
      <c r="E280" s="29"/>
      <c r="F280" s="13"/>
      <c r="G280" s="13"/>
      <c r="H280" s="13"/>
      <c r="I280" s="13"/>
      <c r="J280" s="13"/>
      <c r="K280" s="8"/>
      <c r="L280" s="9"/>
    </row>
    <row r="281">
      <c r="A281" s="10"/>
      <c r="B281" s="10"/>
      <c r="C281" s="10"/>
      <c r="D281" s="10"/>
      <c r="E281" s="29"/>
      <c r="F281" s="13"/>
      <c r="G281" s="13"/>
      <c r="H281" s="13"/>
      <c r="I281" s="13"/>
      <c r="J281" s="13"/>
      <c r="K281" s="8"/>
      <c r="L281" s="9"/>
    </row>
    <row r="282">
      <c r="A282" s="10"/>
      <c r="B282" s="10"/>
      <c r="C282" s="10"/>
      <c r="D282" s="10"/>
      <c r="E282" s="29"/>
      <c r="F282" s="13"/>
      <c r="G282" s="13"/>
      <c r="H282" s="13"/>
      <c r="I282" s="13"/>
      <c r="J282" s="13"/>
      <c r="K282" s="8"/>
      <c r="L282" s="9"/>
    </row>
    <row r="283">
      <c r="A283" s="10"/>
      <c r="B283" s="10"/>
      <c r="C283" s="10"/>
      <c r="D283" s="10"/>
      <c r="E283" s="29"/>
      <c r="F283" s="13"/>
      <c r="G283" s="13"/>
      <c r="H283" s="13"/>
      <c r="I283" s="13"/>
      <c r="J283" s="13"/>
      <c r="K283" s="8"/>
      <c r="L283" s="9"/>
    </row>
    <row r="284">
      <c r="A284" s="10"/>
      <c r="B284" s="10"/>
      <c r="C284" s="10"/>
      <c r="D284" s="10"/>
      <c r="E284" s="29"/>
      <c r="F284" s="13"/>
      <c r="G284" s="13"/>
      <c r="H284" s="13"/>
      <c r="I284" s="13"/>
      <c r="J284" s="13"/>
      <c r="K284" s="8"/>
      <c r="L284" s="9"/>
    </row>
    <row r="285">
      <c r="A285" s="10"/>
      <c r="B285" s="10"/>
      <c r="C285" s="10"/>
      <c r="D285" s="10"/>
      <c r="E285" s="29"/>
      <c r="F285" s="13"/>
      <c r="G285" s="13"/>
      <c r="H285" s="13"/>
      <c r="I285" s="13"/>
      <c r="J285" s="13"/>
      <c r="K285" s="8"/>
      <c r="L285" s="9"/>
    </row>
    <row r="286">
      <c r="A286" s="10"/>
      <c r="B286" s="10"/>
      <c r="C286" s="10"/>
      <c r="D286" s="10"/>
      <c r="E286" s="29"/>
      <c r="F286" s="13"/>
      <c r="G286" s="13"/>
      <c r="H286" s="13"/>
      <c r="I286" s="13"/>
      <c r="J286" s="13"/>
      <c r="K286" s="8"/>
      <c r="L286" s="9"/>
    </row>
    <row r="287">
      <c r="A287" s="10"/>
      <c r="B287" s="10"/>
      <c r="C287" s="10"/>
      <c r="D287" s="10"/>
      <c r="E287" s="29"/>
      <c r="F287" s="13"/>
      <c r="G287" s="13"/>
      <c r="H287" s="13"/>
      <c r="I287" s="13"/>
      <c r="J287" s="13"/>
      <c r="K287" s="8"/>
      <c r="L287" s="9"/>
    </row>
    <row r="288">
      <c r="A288" s="10"/>
      <c r="B288" s="10"/>
      <c r="C288" s="10"/>
      <c r="D288" s="10"/>
      <c r="E288" s="29"/>
      <c r="F288" s="13"/>
      <c r="G288" s="13"/>
      <c r="H288" s="13"/>
      <c r="I288" s="13"/>
      <c r="J288" s="13"/>
      <c r="K288" s="8"/>
      <c r="L288" s="9"/>
    </row>
    <row r="289">
      <c r="A289" s="10"/>
      <c r="B289" s="10"/>
      <c r="C289" s="10"/>
      <c r="D289" s="10"/>
      <c r="E289" s="29"/>
      <c r="F289" s="13"/>
      <c r="G289" s="13"/>
      <c r="H289" s="13"/>
      <c r="I289" s="13"/>
      <c r="J289" s="13"/>
      <c r="K289" s="8"/>
      <c r="L289" s="9"/>
    </row>
    <row r="290">
      <c r="A290" s="10"/>
      <c r="B290" s="10"/>
      <c r="C290" s="10"/>
      <c r="D290" s="10"/>
      <c r="E290" s="29"/>
      <c r="F290" s="13"/>
      <c r="G290" s="13"/>
      <c r="H290" s="13"/>
      <c r="I290" s="13"/>
      <c r="J290" s="13"/>
      <c r="K290" s="8"/>
      <c r="L290" s="9"/>
    </row>
    <row r="291">
      <c r="A291" s="10"/>
      <c r="B291" s="10"/>
      <c r="C291" s="10"/>
      <c r="D291" s="10"/>
      <c r="E291" s="29"/>
      <c r="F291" s="13"/>
      <c r="G291" s="13"/>
      <c r="H291" s="13"/>
      <c r="I291" s="13"/>
      <c r="J291" s="13"/>
      <c r="K291" s="8"/>
      <c r="L291" s="9"/>
    </row>
    <row r="292">
      <c r="A292" s="10"/>
      <c r="B292" s="10"/>
      <c r="C292" s="10"/>
      <c r="D292" s="10"/>
      <c r="E292" s="29"/>
      <c r="F292" s="13"/>
      <c r="G292" s="13"/>
      <c r="H292" s="13"/>
      <c r="I292" s="13"/>
      <c r="J292" s="13"/>
      <c r="K292" s="8"/>
      <c r="L292" s="9"/>
    </row>
    <row r="293">
      <c r="A293" s="10"/>
      <c r="B293" s="10"/>
      <c r="C293" s="10"/>
      <c r="D293" s="10"/>
      <c r="E293" s="29"/>
      <c r="F293" s="13"/>
      <c r="G293" s="13"/>
      <c r="H293" s="13"/>
      <c r="I293" s="13"/>
      <c r="J293" s="13"/>
      <c r="K293" s="8"/>
      <c r="L293" s="9"/>
    </row>
    <row r="294">
      <c r="A294" s="10"/>
      <c r="B294" s="10"/>
      <c r="C294" s="10"/>
      <c r="D294" s="10"/>
      <c r="E294" s="29"/>
      <c r="F294" s="13"/>
      <c r="G294" s="13"/>
      <c r="H294" s="13"/>
      <c r="I294" s="13"/>
      <c r="J294" s="13"/>
      <c r="K294" s="8"/>
      <c r="L294" s="9"/>
    </row>
    <row r="295">
      <c r="A295" s="10"/>
      <c r="B295" s="10"/>
      <c r="C295" s="10"/>
      <c r="D295" s="10"/>
      <c r="E295" s="29"/>
      <c r="F295" s="13"/>
      <c r="G295" s="13"/>
      <c r="H295" s="13"/>
      <c r="I295" s="13"/>
      <c r="J295" s="13"/>
      <c r="K295" s="8"/>
      <c r="L295" s="9"/>
    </row>
    <row r="296">
      <c r="A296" s="10"/>
      <c r="B296" s="10"/>
      <c r="C296" s="10"/>
      <c r="D296" s="10"/>
      <c r="E296" s="29"/>
      <c r="F296" s="13"/>
      <c r="G296" s="13"/>
      <c r="H296" s="13"/>
      <c r="I296" s="13"/>
      <c r="J296" s="13"/>
      <c r="K296" s="8"/>
      <c r="L296" s="9"/>
    </row>
    <row r="297">
      <c r="A297" s="10"/>
      <c r="B297" s="10"/>
      <c r="C297" s="10"/>
      <c r="D297" s="10"/>
      <c r="E297" s="29"/>
      <c r="F297" s="13"/>
      <c r="G297" s="13"/>
      <c r="H297" s="13"/>
      <c r="I297" s="13"/>
      <c r="J297" s="13"/>
      <c r="K297" s="8"/>
      <c r="L297" s="9"/>
    </row>
    <row r="298">
      <c r="A298" s="10"/>
      <c r="B298" s="10"/>
      <c r="C298" s="10"/>
      <c r="D298" s="10"/>
      <c r="E298" s="29"/>
      <c r="F298" s="13"/>
      <c r="G298" s="13"/>
      <c r="H298" s="13"/>
      <c r="I298" s="13"/>
      <c r="J298" s="13"/>
      <c r="K298" s="8"/>
      <c r="L298" s="9"/>
    </row>
    <row r="299">
      <c r="A299" s="10"/>
      <c r="B299" s="10"/>
      <c r="C299" s="10"/>
      <c r="D299" s="10"/>
      <c r="E299" s="29"/>
      <c r="F299" s="13"/>
      <c r="G299" s="13"/>
      <c r="H299" s="13"/>
      <c r="I299" s="13"/>
      <c r="J299" s="13"/>
      <c r="K299" s="8"/>
      <c r="L299" s="9"/>
    </row>
    <row r="300">
      <c r="A300" s="10"/>
      <c r="B300" s="10"/>
      <c r="C300" s="10"/>
      <c r="D300" s="10"/>
      <c r="E300" s="29"/>
      <c r="F300" s="13"/>
      <c r="G300" s="13"/>
      <c r="H300" s="13"/>
      <c r="I300" s="13"/>
      <c r="J300" s="13"/>
      <c r="K300" s="8"/>
      <c r="L300" s="9"/>
    </row>
    <row r="301">
      <c r="A301" s="10"/>
      <c r="B301" s="10"/>
      <c r="C301" s="10"/>
      <c r="D301" s="10"/>
      <c r="E301" s="29"/>
      <c r="F301" s="13"/>
      <c r="G301" s="13"/>
      <c r="H301" s="13"/>
      <c r="I301" s="13"/>
      <c r="J301" s="13"/>
      <c r="K301" s="8"/>
      <c r="L301" s="9"/>
    </row>
    <row r="302">
      <c r="A302" s="10"/>
      <c r="B302" s="10"/>
      <c r="C302" s="10"/>
      <c r="D302" s="10"/>
      <c r="E302" s="29"/>
      <c r="F302" s="13"/>
      <c r="G302" s="13"/>
      <c r="H302" s="13"/>
      <c r="I302" s="13"/>
      <c r="J302" s="13"/>
      <c r="K302" s="8"/>
      <c r="L302" s="9"/>
    </row>
    <row r="303">
      <c r="A303" s="10"/>
      <c r="B303" s="10"/>
      <c r="C303" s="10"/>
      <c r="D303" s="10"/>
      <c r="E303" s="29"/>
      <c r="F303" s="13"/>
      <c r="G303" s="13"/>
      <c r="H303" s="13"/>
      <c r="I303" s="13"/>
      <c r="J303" s="13"/>
      <c r="K303" s="8"/>
      <c r="L303" s="9"/>
    </row>
    <row r="304">
      <c r="A304" s="10"/>
      <c r="B304" s="10"/>
      <c r="C304" s="10"/>
      <c r="D304" s="10"/>
      <c r="E304" s="29"/>
      <c r="F304" s="13"/>
      <c r="G304" s="13"/>
      <c r="H304" s="13"/>
      <c r="I304" s="13"/>
      <c r="J304" s="13"/>
      <c r="K304" s="8"/>
      <c r="L304" s="9"/>
    </row>
    <row r="305">
      <c r="A305" s="10"/>
      <c r="B305" s="10"/>
      <c r="C305" s="10"/>
      <c r="D305" s="10"/>
      <c r="E305" s="29"/>
      <c r="F305" s="13"/>
      <c r="G305" s="13"/>
      <c r="H305" s="13"/>
      <c r="I305" s="13"/>
      <c r="J305" s="13"/>
      <c r="K305" s="8"/>
      <c r="L305" s="9"/>
    </row>
    <row r="306">
      <c r="A306" s="10"/>
      <c r="B306" s="10"/>
      <c r="C306" s="10"/>
      <c r="D306" s="10"/>
      <c r="E306" s="29"/>
      <c r="F306" s="13"/>
      <c r="G306" s="13"/>
      <c r="H306" s="13"/>
      <c r="I306" s="13"/>
      <c r="J306" s="13"/>
      <c r="K306" s="8"/>
      <c r="L306" s="9"/>
    </row>
    <row r="307">
      <c r="A307" s="10"/>
      <c r="B307" s="10"/>
      <c r="C307" s="10"/>
      <c r="D307" s="10"/>
      <c r="E307" s="29"/>
      <c r="F307" s="13"/>
      <c r="G307" s="13"/>
      <c r="H307" s="13"/>
      <c r="I307" s="13"/>
      <c r="J307" s="13"/>
      <c r="K307" s="8"/>
      <c r="L307" s="9"/>
    </row>
    <row r="308">
      <c r="A308" s="10"/>
      <c r="B308" s="10"/>
      <c r="C308" s="10"/>
      <c r="D308" s="10"/>
      <c r="E308" s="29"/>
      <c r="F308" s="13"/>
      <c r="G308" s="13"/>
      <c r="H308" s="13"/>
      <c r="I308" s="13"/>
      <c r="J308" s="13"/>
      <c r="K308" s="8"/>
      <c r="L308" s="9"/>
    </row>
    <row r="309">
      <c r="A309" s="10"/>
      <c r="B309" s="10"/>
      <c r="C309" s="10"/>
      <c r="D309" s="10"/>
      <c r="E309" s="29"/>
      <c r="F309" s="13"/>
      <c r="G309" s="13"/>
      <c r="H309" s="13"/>
      <c r="I309" s="13"/>
      <c r="J309" s="13"/>
      <c r="K309" s="8"/>
      <c r="L309" s="9"/>
    </row>
    <row r="310">
      <c r="A310" s="10"/>
      <c r="B310" s="10"/>
      <c r="C310" s="10"/>
      <c r="D310" s="10"/>
      <c r="E310" s="29"/>
      <c r="F310" s="13"/>
      <c r="G310" s="13"/>
      <c r="H310" s="13"/>
      <c r="I310" s="13"/>
      <c r="J310" s="13"/>
      <c r="K310" s="8"/>
      <c r="L310" s="9"/>
    </row>
    <row r="311">
      <c r="A311" s="10"/>
      <c r="B311" s="10"/>
      <c r="C311" s="10"/>
      <c r="D311" s="10"/>
      <c r="E311" s="29"/>
      <c r="F311" s="13"/>
      <c r="G311" s="13"/>
      <c r="H311" s="13"/>
      <c r="I311" s="13"/>
      <c r="J311" s="13"/>
      <c r="K311" s="8"/>
      <c r="L311" s="9"/>
    </row>
    <row r="312">
      <c r="A312" s="10"/>
      <c r="B312" s="10"/>
      <c r="C312" s="10"/>
      <c r="D312" s="10"/>
      <c r="E312" s="29"/>
      <c r="F312" s="13"/>
      <c r="G312" s="13"/>
      <c r="H312" s="13"/>
      <c r="I312" s="13"/>
      <c r="J312" s="13"/>
      <c r="K312" s="8"/>
      <c r="L312" s="9"/>
    </row>
    <row r="313">
      <c r="A313" s="10"/>
      <c r="B313" s="10"/>
      <c r="C313" s="10"/>
      <c r="D313" s="10"/>
      <c r="E313" s="29"/>
      <c r="F313" s="13"/>
      <c r="G313" s="13"/>
      <c r="H313" s="13"/>
      <c r="I313" s="13"/>
      <c r="J313" s="13"/>
      <c r="K313" s="8"/>
      <c r="L313" s="9"/>
    </row>
    <row r="314">
      <c r="A314" s="10"/>
      <c r="B314" s="10"/>
      <c r="C314" s="10"/>
      <c r="D314" s="10"/>
      <c r="E314" s="29"/>
      <c r="F314" s="13"/>
      <c r="G314" s="13"/>
      <c r="H314" s="13"/>
      <c r="I314" s="13"/>
      <c r="J314" s="13"/>
      <c r="K314" s="8"/>
      <c r="L314" s="9"/>
    </row>
    <row r="315">
      <c r="A315" s="10"/>
      <c r="B315" s="10"/>
      <c r="C315" s="10"/>
      <c r="D315" s="10"/>
      <c r="E315" s="29"/>
      <c r="F315" s="13"/>
      <c r="G315" s="13"/>
      <c r="H315" s="13"/>
      <c r="I315" s="13"/>
      <c r="J315" s="13"/>
      <c r="K315" s="8"/>
      <c r="L315" s="9"/>
    </row>
    <row r="316">
      <c r="A316" s="10"/>
      <c r="B316" s="10"/>
      <c r="C316" s="10"/>
      <c r="D316" s="10"/>
      <c r="E316" s="29"/>
      <c r="F316" s="13"/>
      <c r="G316" s="13"/>
      <c r="H316" s="13"/>
      <c r="I316" s="13"/>
      <c r="J316" s="13"/>
      <c r="K316" s="8"/>
      <c r="L316" s="9"/>
    </row>
    <row r="317">
      <c r="A317" s="10"/>
      <c r="B317" s="10"/>
      <c r="C317" s="10"/>
      <c r="D317" s="10"/>
      <c r="E317" s="29"/>
      <c r="F317" s="13"/>
      <c r="G317" s="13"/>
      <c r="H317" s="13"/>
      <c r="I317" s="13"/>
      <c r="J317" s="13"/>
      <c r="K317" s="8"/>
      <c r="L317" s="9"/>
    </row>
    <row r="318">
      <c r="A318" s="10"/>
      <c r="B318" s="10"/>
      <c r="C318" s="10"/>
      <c r="D318" s="10"/>
      <c r="E318" s="29"/>
      <c r="F318" s="13"/>
      <c r="G318" s="13"/>
      <c r="H318" s="13"/>
      <c r="I318" s="13"/>
      <c r="J318" s="13"/>
      <c r="K318" s="8"/>
      <c r="L318" s="9"/>
    </row>
    <row r="319">
      <c r="A319" s="10"/>
      <c r="B319" s="10"/>
      <c r="C319" s="10"/>
      <c r="D319" s="10"/>
      <c r="E319" s="29"/>
      <c r="F319" s="13"/>
      <c r="G319" s="13"/>
      <c r="H319" s="13"/>
      <c r="I319" s="13"/>
      <c r="J319" s="13"/>
      <c r="K319" s="8"/>
      <c r="L319" s="9"/>
    </row>
    <row r="320">
      <c r="A320" s="10"/>
      <c r="B320" s="10"/>
      <c r="C320" s="10"/>
      <c r="D320" s="10"/>
      <c r="E320" s="29"/>
      <c r="F320" s="13"/>
      <c r="G320" s="13"/>
      <c r="H320" s="13"/>
      <c r="I320" s="13"/>
      <c r="J320" s="13"/>
      <c r="K320" s="8"/>
      <c r="L320" s="9"/>
    </row>
    <row r="321">
      <c r="A321" s="10"/>
      <c r="B321" s="10"/>
      <c r="C321" s="10"/>
      <c r="D321" s="10"/>
      <c r="E321" s="29"/>
      <c r="F321" s="13"/>
      <c r="G321" s="13"/>
      <c r="H321" s="13"/>
      <c r="I321" s="13"/>
      <c r="J321" s="13"/>
      <c r="K321" s="8"/>
      <c r="L321" s="9"/>
    </row>
    <row r="322">
      <c r="A322" s="10"/>
      <c r="B322" s="10"/>
      <c r="C322" s="10"/>
      <c r="D322" s="10"/>
      <c r="E322" s="29"/>
      <c r="F322" s="13"/>
      <c r="G322" s="13"/>
      <c r="H322" s="13"/>
      <c r="I322" s="13"/>
      <c r="J322" s="13"/>
      <c r="K322" s="8"/>
      <c r="L322" s="9"/>
    </row>
    <row r="323">
      <c r="A323" s="10"/>
      <c r="B323" s="10"/>
      <c r="C323" s="10"/>
      <c r="D323" s="10"/>
      <c r="E323" s="29"/>
      <c r="F323" s="13"/>
      <c r="G323" s="13"/>
      <c r="H323" s="13"/>
      <c r="I323" s="13"/>
      <c r="J323" s="13"/>
      <c r="K323" s="8"/>
      <c r="L323" s="9"/>
    </row>
    <row r="324">
      <c r="A324" s="10"/>
      <c r="B324" s="10"/>
      <c r="C324" s="10"/>
      <c r="D324" s="10"/>
      <c r="E324" s="29"/>
      <c r="F324" s="13"/>
      <c r="G324" s="13"/>
      <c r="H324" s="13"/>
      <c r="I324" s="13"/>
      <c r="J324" s="13"/>
      <c r="K324" s="8"/>
      <c r="L324" s="9"/>
    </row>
    <row r="325">
      <c r="A325" s="10"/>
      <c r="B325" s="10"/>
      <c r="C325" s="10"/>
      <c r="D325" s="10"/>
      <c r="E325" s="29"/>
      <c r="F325" s="13"/>
      <c r="G325" s="13"/>
      <c r="H325" s="13"/>
      <c r="I325" s="13"/>
      <c r="J325" s="13"/>
      <c r="K325" s="8"/>
      <c r="L325" s="9"/>
    </row>
    <row r="326">
      <c r="A326" s="10"/>
      <c r="B326" s="10"/>
      <c r="C326" s="10"/>
      <c r="D326" s="10"/>
      <c r="E326" s="29"/>
      <c r="F326" s="13"/>
      <c r="G326" s="13"/>
      <c r="H326" s="13"/>
      <c r="I326" s="13"/>
      <c r="J326" s="13"/>
      <c r="K326" s="8"/>
      <c r="L326" s="9"/>
    </row>
    <row r="327">
      <c r="A327" s="10"/>
      <c r="B327" s="10"/>
      <c r="C327" s="10"/>
      <c r="D327" s="10"/>
      <c r="E327" s="29"/>
      <c r="F327" s="13"/>
      <c r="G327" s="13"/>
      <c r="H327" s="13"/>
      <c r="I327" s="13"/>
      <c r="J327" s="13"/>
      <c r="K327" s="8"/>
      <c r="L327" s="9"/>
    </row>
    <row r="328">
      <c r="A328" s="10"/>
      <c r="B328" s="10"/>
      <c r="C328" s="10"/>
      <c r="D328" s="10"/>
      <c r="E328" s="29"/>
      <c r="F328" s="13"/>
      <c r="G328" s="13"/>
      <c r="H328" s="13"/>
      <c r="I328" s="13"/>
      <c r="J328" s="13"/>
      <c r="K328" s="8"/>
      <c r="L328" s="9"/>
    </row>
    <row r="329">
      <c r="A329" s="10"/>
      <c r="B329" s="10"/>
      <c r="C329" s="10"/>
      <c r="D329" s="10"/>
      <c r="E329" s="29"/>
      <c r="F329" s="13"/>
      <c r="G329" s="13"/>
      <c r="H329" s="13"/>
      <c r="I329" s="13"/>
      <c r="J329" s="13"/>
      <c r="K329" s="8"/>
      <c r="L329" s="9"/>
    </row>
    <row r="330">
      <c r="A330" s="10"/>
      <c r="B330" s="10"/>
      <c r="C330" s="10"/>
      <c r="D330" s="10"/>
      <c r="E330" s="29"/>
      <c r="F330" s="13"/>
      <c r="G330" s="13"/>
      <c r="H330" s="13"/>
      <c r="I330" s="13"/>
      <c r="J330" s="13"/>
      <c r="K330" s="8"/>
      <c r="L330" s="9"/>
    </row>
    <row r="331">
      <c r="A331" s="10"/>
      <c r="B331" s="10"/>
      <c r="C331" s="10"/>
      <c r="D331" s="10"/>
      <c r="E331" s="29"/>
      <c r="F331" s="13"/>
      <c r="G331" s="13"/>
      <c r="H331" s="13"/>
      <c r="I331" s="13"/>
      <c r="J331" s="13"/>
      <c r="K331" s="8"/>
      <c r="L331" s="9"/>
    </row>
    <row r="332">
      <c r="A332" s="10"/>
      <c r="B332" s="10"/>
      <c r="C332" s="10"/>
      <c r="D332" s="10"/>
      <c r="E332" s="29"/>
      <c r="F332" s="13"/>
      <c r="G332" s="13"/>
      <c r="H332" s="13"/>
      <c r="I332" s="13"/>
      <c r="J332" s="13"/>
      <c r="K332" s="8"/>
      <c r="L332" s="9"/>
    </row>
    <row r="333">
      <c r="A333" s="10"/>
      <c r="B333" s="10"/>
      <c r="C333" s="10"/>
      <c r="D333" s="10"/>
      <c r="E333" s="29"/>
      <c r="F333" s="13"/>
      <c r="G333" s="13"/>
      <c r="H333" s="13"/>
      <c r="I333" s="13"/>
      <c r="J333" s="13"/>
      <c r="K333" s="8"/>
      <c r="L333" s="9"/>
    </row>
    <row r="334">
      <c r="A334" s="10"/>
      <c r="B334" s="10"/>
      <c r="C334" s="10"/>
      <c r="D334" s="10"/>
      <c r="E334" s="29"/>
      <c r="F334" s="13"/>
      <c r="G334" s="13"/>
      <c r="H334" s="13"/>
      <c r="I334" s="13"/>
      <c r="J334" s="13"/>
      <c r="K334" s="8"/>
      <c r="L334" s="9"/>
    </row>
    <row r="335">
      <c r="A335" s="10"/>
      <c r="B335" s="10"/>
      <c r="C335" s="10"/>
      <c r="D335" s="10"/>
      <c r="E335" s="29"/>
      <c r="F335" s="13"/>
      <c r="G335" s="13"/>
      <c r="H335" s="13"/>
      <c r="I335" s="13"/>
      <c r="J335" s="13"/>
      <c r="K335" s="8"/>
      <c r="L335" s="9"/>
    </row>
    <row r="336">
      <c r="A336" s="10"/>
      <c r="B336" s="10"/>
      <c r="C336" s="10"/>
      <c r="D336" s="10"/>
      <c r="E336" s="29"/>
      <c r="F336" s="13"/>
      <c r="G336" s="13"/>
      <c r="H336" s="13"/>
      <c r="I336" s="13"/>
      <c r="J336" s="13"/>
      <c r="K336" s="8"/>
      <c r="L336" s="9"/>
    </row>
    <row r="337">
      <c r="A337" s="10"/>
      <c r="B337" s="10"/>
      <c r="C337" s="10"/>
      <c r="D337" s="10"/>
      <c r="E337" s="29"/>
      <c r="F337" s="13"/>
      <c r="G337" s="13"/>
      <c r="H337" s="13"/>
      <c r="I337" s="13"/>
      <c r="J337" s="13"/>
      <c r="K337" s="8"/>
      <c r="L337" s="9"/>
    </row>
    <row r="338">
      <c r="A338" s="10"/>
      <c r="B338" s="10"/>
      <c r="C338" s="10"/>
      <c r="D338" s="10"/>
      <c r="E338" s="29"/>
      <c r="F338" s="13"/>
      <c r="G338" s="13"/>
      <c r="H338" s="13"/>
      <c r="I338" s="13"/>
      <c r="J338" s="13"/>
      <c r="K338" s="8"/>
      <c r="L338" s="9"/>
    </row>
    <row r="339">
      <c r="A339" s="10"/>
      <c r="B339" s="10"/>
      <c r="C339" s="10"/>
      <c r="D339" s="10"/>
      <c r="E339" s="29"/>
      <c r="F339" s="13"/>
      <c r="G339" s="13"/>
      <c r="H339" s="13"/>
      <c r="I339" s="13"/>
      <c r="J339" s="13"/>
      <c r="K339" s="8"/>
      <c r="L339" s="9"/>
    </row>
    <row r="340">
      <c r="A340" s="10"/>
      <c r="B340" s="10"/>
      <c r="C340" s="10"/>
      <c r="D340" s="10"/>
      <c r="E340" s="29"/>
      <c r="F340" s="13"/>
      <c r="G340" s="13"/>
      <c r="H340" s="13"/>
      <c r="I340" s="13"/>
      <c r="J340" s="13"/>
      <c r="K340" s="8"/>
      <c r="L340" s="9"/>
    </row>
    <row r="341">
      <c r="A341" s="10"/>
      <c r="B341" s="10"/>
      <c r="C341" s="10"/>
      <c r="D341" s="10"/>
      <c r="E341" s="29"/>
      <c r="F341" s="13"/>
      <c r="G341" s="13"/>
      <c r="H341" s="13"/>
      <c r="I341" s="13"/>
      <c r="J341" s="13"/>
      <c r="K341" s="8"/>
      <c r="L341" s="9"/>
    </row>
    <row r="342">
      <c r="A342" s="10"/>
      <c r="B342" s="10"/>
      <c r="C342" s="10"/>
      <c r="D342" s="10"/>
      <c r="E342" s="29"/>
      <c r="F342" s="13"/>
      <c r="G342" s="13"/>
      <c r="H342" s="13"/>
      <c r="I342" s="13"/>
      <c r="J342" s="13"/>
      <c r="K342" s="8"/>
      <c r="L342" s="9"/>
    </row>
    <row r="343">
      <c r="A343" s="10"/>
      <c r="B343" s="10"/>
      <c r="C343" s="10"/>
      <c r="D343" s="10"/>
      <c r="E343" s="29"/>
      <c r="F343" s="13"/>
      <c r="G343" s="13"/>
      <c r="H343" s="13"/>
      <c r="I343" s="13"/>
      <c r="J343" s="13"/>
      <c r="K343" s="8"/>
      <c r="L343" s="9"/>
    </row>
    <row r="344">
      <c r="A344" s="10"/>
      <c r="B344" s="10"/>
      <c r="C344" s="10"/>
      <c r="D344" s="10"/>
      <c r="E344" s="29"/>
      <c r="F344" s="13"/>
      <c r="G344" s="13"/>
      <c r="H344" s="13"/>
      <c r="I344" s="13"/>
      <c r="J344" s="13"/>
      <c r="K344" s="8"/>
      <c r="L344" s="9"/>
    </row>
    <row r="345">
      <c r="A345" s="10"/>
      <c r="B345" s="10"/>
      <c r="C345" s="10"/>
      <c r="D345" s="10"/>
      <c r="E345" s="29"/>
      <c r="F345" s="13"/>
      <c r="G345" s="13"/>
      <c r="H345" s="13"/>
      <c r="I345" s="13"/>
      <c r="J345" s="13"/>
      <c r="K345" s="8"/>
      <c r="L345" s="9"/>
    </row>
    <row r="346">
      <c r="A346" s="10"/>
      <c r="B346" s="10"/>
      <c r="C346" s="10"/>
      <c r="D346" s="10"/>
      <c r="E346" s="29"/>
      <c r="F346" s="13"/>
      <c r="G346" s="13"/>
      <c r="H346" s="13"/>
      <c r="I346" s="13"/>
      <c r="J346" s="13"/>
      <c r="K346" s="8"/>
      <c r="L346" s="9"/>
    </row>
    <row r="347">
      <c r="A347" s="10"/>
      <c r="B347" s="10"/>
      <c r="C347" s="10"/>
      <c r="D347" s="10"/>
      <c r="E347" s="29"/>
      <c r="F347" s="13"/>
      <c r="G347" s="13"/>
      <c r="H347" s="13"/>
      <c r="I347" s="13"/>
      <c r="J347" s="13"/>
      <c r="K347" s="8"/>
      <c r="L347" s="9"/>
    </row>
    <row r="348">
      <c r="A348" s="10"/>
      <c r="B348" s="10"/>
      <c r="C348" s="10"/>
      <c r="D348" s="10"/>
      <c r="E348" s="29"/>
      <c r="F348" s="13"/>
      <c r="G348" s="13"/>
      <c r="H348" s="13"/>
      <c r="I348" s="13"/>
      <c r="J348" s="13"/>
      <c r="K348" s="8"/>
      <c r="L348" s="9"/>
    </row>
    <row r="349">
      <c r="A349" s="10"/>
      <c r="B349" s="10"/>
      <c r="C349" s="10"/>
      <c r="D349" s="10"/>
      <c r="E349" s="29"/>
      <c r="F349" s="13"/>
      <c r="G349" s="13"/>
      <c r="H349" s="13"/>
      <c r="I349" s="13"/>
      <c r="J349" s="13"/>
      <c r="K349" s="8"/>
      <c r="L349" s="9"/>
    </row>
    <row r="350">
      <c r="A350" s="10"/>
      <c r="B350" s="10"/>
      <c r="C350" s="10"/>
      <c r="D350" s="10"/>
      <c r="E350" s="29"/>
      <c r="F350" s="13"/>
      <c r="G350" s="13"/>
      <c r="H350" s="13"/>
      <c r="I350" s="13"/>
      <c r="J350" s="13"/>
      <c r="K350" s="8"/>
      <c r="L350" s="9"/>
    </row>
    <row r="351">
      <c r="A351" s="10"/>
      <c r="B351" s="10"/>
      <c r="C351" s="10"/>
      <c r="D351" s="10"/>
      <c r="E351" s="29"/>
      <c r="F351" s="13"/>
      <c r="G351" s="13"/>
      <c r="H351" s="13"/>
      <c r="I351" s="13"/>
      <c r="J351" s="13"/>
      <c r="K351" s="8"/>
      <c r="L351" s="9"/>
    </row>
    <row r="352">
      <c r="A352" s="10"/>
      <c r="B352" s="10"/>
      <c r="C352" s="10"/>
      <c r="D352" s="10"/>
      <c r="E352" s="29"/>
      <c r="F352" s="13"/>
      <c r="G352" s="13"/>
      <c r="H352" s="13"/>
      <c r="I352" s="13"/>
      <c r="J352" s="13"/>
      <c r="K352" s="8"/>
      <c r="L352" s="9"/>
    </row>
    <row r="353">
      <c r="A353" s="10"/>
      <c r="B353" s="10"/>
      <c r="C353" s="10"/>
      <c r="D353" s="10"/>
      <c r="E353" s="29"/>
      <c r="F353" s="13"/>
      <c r="G353" s="13"/>
      <c r="H353" s="13"/>
      <c r="I353" s="13"/>
      <c r="J353" s="13"/>
      <c r="K353" s="8"/>
      <c r="L353" s="9"/>
    </row>
    <row r="354">
      <c r="A354" s="10"/>
      <c r="B354" s="10"/>
      <c r="C354" s="10"/>
      <c r="D354" s="10"/>
      <c r="E354" s="29"/>
      <c r="F354" s="13"/>
      <c r="G354" s="13"/>
      <c r="H354" s="13"/>
      <c r="I354" s="13"/>
      <c r="J354" s="13"/>
      <c r="K354" s="8"/>
      <c r="L354" s="9"/>
    </row>
    <row r="355">
      <c r="A355" s="10"/>
      <c r="B355" s="10"/>
      <c r="C355" s="10"/>
      <c r="D355" s="10"/>
      <c r="E355" s="29"/>
      <c r="F355" s="13"/>
      <c r="G355" s="13"/>
      <c r="H355" s="13"/>
      <c r="I355" s="13"/>
      <c r="J355" s="13"/>
      <c r="K355" s="8"/>
      <c r="L355" s="9"/>
    </row>
    <row r="356">
      <c r="A356" s="10"/>
      <c r="B356" s="10"/>
      <c r="C356" s="10"/>
      <c r="D356" s="10"/>
      <c r="E356" s="29"/>
      <c r="F356" s="13"/>
      <c r="G356" s="13"/>
      <c r="H356" s="13"/>
      <c r="I356" s="13"/>
      <c r="J356" s="13"/>
      <c r="K356" s="8"/>
      <c r="L356" s="9"/>
    </row>
    <row r="357">
      <c r="A357" s="10"/>
      <c r="B357" s="10"/>
      <c r="C357" s="10"/>
      <c r="D357" s="10"/>
      <c r="E357" s="29"/>
      <c r="F357" s="13"/>
      <c r="G357" s="13"/>
      <c r="H357" s="13"/>
      <c r="I357" s="13"/>
      <c r="J357" s="13"/>
      <c r="K357" s="8"/>
      <c r="L357" s="9"/>
    </row>
    <row r="358">
      <c r="A358" s="10"/>
      <c r="B358" s="10"/>
      <c r="C358" s="10"/>
      <c r="D358" s="10"/>
      <c r="E358" s="29"/>
      <c r="F358" s="13"/>
      <c r="G358" s="13"/>
      <c r="H358" s="13"/>
      <c r="I358" s="13"/>
      <c r="J358" s="13"/>
      <c r="K358" s="8"/>
      <c r="L358" s="9"/>
    </row>
    <row r="359">
      <c r="A359" s="10"/>
      <c r="B359" s="10"/>
      <c r="C359" s="10"/>
      <c r="D359" s="10"/>
      <c r="E359" s="29"/>
      <c r="F359" s="13"/>
      <c r="G359" s="13"/>
      <c r="H359" s="13"/>
      <c r="I359" s="13"/>
      <c r="J359" s="13"/>
      <c r="K359" s="8"/>
      <c r="L359" s="9"/>
    </row>
    <row r="360">
      <c r="A360" s="10"/>
      <c r="B360" s="10"/>
      <c r="C360" s="10"/>
      <c r="D360" s="10"/>
      <c r="E360" s="29"/>
      <c r="F360" s="13"/>
      <c r="G360" s="13"/>
      <c r="H360" s="13"/>
      <c r="I360" s="13"/>
      <c r="J360" s="13"/>
      <c r="K360" s="8"/>
      <c r="L360" s="9"/>
    </row>
    <row r="361">
      <c r="A361" s="10"/>
      <c r="B361" s="10"/>
      <c r="C361" s="10"/>
      <c r="D361" s="10"/>
      <c r="E361" s="29"/>
      <c r="F361" s="13"/>
      <c r="G361" s="13"/>
      <c r="H361" s="13"/>
      <c r="I361" s="13"/>
      <c r="J361" s="13"/>
      <c r="K361" s="8"/>
      <c r="L361" s="9"/>
    </row>
    <row r="362">
      <c r="A362" s="10"/>
      <c r="B362" s="10"/>
      <c r="C362" s="10"/>
      <c r="D362" s="10"/>
      <c r="E362" s="29"/>
      <c r="F362" s="13"/>
      <c r="G362" s="13"/>
      <c r="H362" s="13"/>
      <c r="I362" s="13"/>
      <c r="J362" s="13"/>
      <c r="K362" s="8"/>
      <c r="L362" s="9"/>
    </row>
    <row r="363">
      <c r="A363" s="10"/>
      <c r="B363" s="10"/>
      <c r="C363" s="10"/>
      <c r="D363" s="10"/>
      <c r="E363" s="29"/>
      <c r="F363" s="13"/>
      <c r="G363" s="13"/>
      <c r="H363" s="13"/>
      <c r="I363" s="13"/>
      <c r="J363" s="13"/>
      <c r="K363" s="8"/>
      <c r="L363" s="9"/>
    </row>
    <row r="364">
      <c r="A364" s="10"/>
      <c r="B364" s="10"/>
      <c r="C364" s="10"/>
      <c r="D364" s="10"/>
      <c r="E364" s="29"/>
      <c r="F364" s="13"/>
      <c r="G364" s="13"/>
      <c r="H364" s="13"/>
      <c r="I364" s="13"/>
      <c r="J364" s="13"/>
      <c r="K364" s="8"/>
      <c r="L364" s="9"/>
    </row>
    <row r="365">
      <c r="A365" s="10"/>
      <c r="B365" s="10"/>
      <c r="C365" s="10"/>
      <c r="D365" s="10"/>
      <c r="E365" s="29"/>
      <c r="F365" s="13"/>
      <c r="G365" s="13"/>
      <c r="H365" s="13"/>
      <c r="I365" s="13"/>
      <c r="J365" s="13"/>
      <c r="K365" s="8"/>
      <c r="L365" s="9"/>
    </row>
    <row r="366">
      <c r="A366" s="10"/>
      <c r="B366" s="10"/>
      <c r="C366" s="10"/>
      <c r="D366" s="10"/>
      <c r="E366" s="29"/>
      <c r="F366" s="13"/>
      <c r="G366" s="13"/>
      <c r="H366" s="13"/>
      <c r="I366" s="13"/>
      <c r="J366" s="13"/>
      <c r="K366" s="8"/>
      <c r="L366" s="9"/>
    </row>
    <row r="367">
      <c r="A367" s="10"/>
      <c r="B367" s="10"/>
      <c r="C367" s="10"/>
      <c r="D367" s="10"/>
      <c r="E367" s="29"/>
      <c r="F367" s="13"/>
      <c r="G367" s="13"/>
      <c r="H367" s="13"/>
      <c r="I367" s="13"/>
      <c r="J367" s="13"/>
      <c r="K367" s="8"/>
      <c r="L367" s="9"/>
    </row>
    <row r="368">
      <c r="A368" s="10"/>
      <c r="B368" s="10"/>
      <c r="C368" s="10"/>
      <c r="D368" s="10"/>
      <c r="E368" s="29"/>
      <c r="F368" s="13"/>
      <c r="G368" s="13"/>
      <c r="H368" s="13"/>
      <c r="I368" s="13"/>
      <c r="J368" s="13"/>
      <c r="K368" s="8"/>
      <c r="L368" s="9"/>
    </row>
    <row r="369">
      <c r="A369" s="10"/>
      <c r="B369" s="10"/>
      <c r="C369" s="10"/>
      <c r="D369" s="10"/>
      <c r="E369" s="29"/>
      <c r="F369" s="13"/>
      <c r="G369" s="13"/>
      <c r="H369" s="13"/>
      <c r="I369" s="13"/>
      <c r="J369" s="13"/>
      <c r="K369" s="8"/>
      <c r="L369" s="9"/>
    </row>
    <row r="370">
      <c r="A370" s="10"/>
      <c r="B370" s="10"/>
      <c r="C370" s="10"/>
      <c r="D370" s="10"/>
      <c r="E370" s="29"/>
      <c r="F370" s="13"/>
      <c r="G370" s="13"/>
      <c r="H370" s="13"/>
      <c r="I370" s="13"/>
      <c r="J370" s="13"/>
      <c r="K370" s="8"/>
      <c r="L370" s="9"/>
    </row>
    <row r="371">
      <c r="A371" s="10"/>
      <c r="B371" s="10"/>
      <c r="C371" s="10"/>
      <c r="D371" s="10"/>
      <c r="E371" s="29"/>
      <c r="F371" s="13"/>
      <c r="G371" s="13"/>
      <c r="H371" s="13"/>
      <c r="I371" s="13"/>
      <c r="J371" s="13"/>
      <c r="K371" s="8"/>
      <c r="L371" s="9"/>
    </row>
    <row r="372">
      <c r="A372" s="10"/>
      <c r="B372" s="10"/>
      <c r="C372" s="10"/>
      <c r="D372" s="10"/>
      <c r="E372" s="29"/>
      <c r="F372" s="13"/>
      <c r="G372" s="13"/>
      <c r="H372" s="13"/>
      <c r="I372" s="13"/>
      <c r="J372" s="13"/>
      <c r="K372" s="8"/>
      <c r="L372" s="9"/>
    </row>
    <row r="373">
      <c r="A373" s="10"/>
      <c r="B373" s="10"/>
      <c r="C373" s="10"/>
      <c r="D373" s="10"/>
      <c r="E373" s="29"/>
      <c r="F373" s="13"/>
      <c r="G373" s="13"/>
      <c r="H373" s="13"/>
      <c r="I373" s="13"/>
      <c r="J373" s="13"/>
      <c r="K373" s="8"/>
      <c r="L373" s="9"/>
    </row>
    <row r="374">
      <c r="A374" s="10"/>
      <c r="B374" s="10"/>
      <c r="C374" s="10"/>
      <c r="D374" s="10"/>
      <c r="E374" s="29"/>
      <c r="F374" s="13"/>
      <c r="G374" s="13"/>
      <c r="H374" s="13"/>
      <c r="I374" s="13"/>
      <c r="J374" s="13"/>
      <c r="K374" s="8"/>
      <c r="L374" s="9"/>
    </row>
    <row r="375">
      <c r="A375" s="10"/>
      <c r="B375" s="10"/>
      <c r="C375" s="10"/>
      <c r="D375" s="10"/>
      <c r="E375" s="29"/>
      <c r="F375" s="13"/>
      <c r="G375" s="13"/>
      <c r="H375" s="13"/>
      <c r="I375" s="13"/>
      <c r="J375" s="13"/>
      <c r="K375" s="8"/>
      <c r="L375" s="9"/>
    </row>
    <row r="376">
      <c r="A376" s="10"/>
      <c r="B376" s="10"/>
      <c r="C376" s="10"/>
      <c r="D376" s="10"/>
      <c r="E376" s="29"/>
      <c r="F376" s="13"/>
      <c r="G376" s="13"/>
      <c r="H376" s="13"/>
      <c r="I376" s="13"/>
      <c r="J376" s="13"/>
      <c r="K376" s="8"/>
      <c r="L376" s="9"/>
    </row>
    <row r="377">
      <c r="A377" s="10"/>
      <c r="B377" s="10"/>
      <c r="C377" s="10"/>
      <c r="D377" s="10"/>
      <c r="E377" s="29"/>
      <c r="F377" s="13"/>
      <c r="G377" s="13"/>
      <c r="H377" s="13"/>
      <c r="I377" s="13"/>
      <c r="J377" s="13"/>
      <c r="K377" s="8"/>
      <c r="L377" s="9"/>
    </row>
    <row r="378">
      <c r="A378" s="10"/>
      <c r="B378" s="10"/>
      <c r="C378" s="10"/>
      <c r="D378" s="10"/>
      <c r="E378" s="29"/>
      <c r="F378" s="13"/>
      <c r="G378" s="13"/>
      <c r="H378" s="13"/>
      <c r="I378" s="13"/>
      <c r="J378" s="13"/>
      <c r="K378" s="8"/>
      <c r="L378" s="9"/>
    </row>
    <row r="379">
      <c r="A379" s="10"/>
      <c r="B379" s="10"/>
      <c r="C379" s="10"/>
      <c r="D379" s="10"/>
      <c r="E379" s="29"/>
      <c r="F379" s="13"/>
      <c r="G379" s="13"/>
      <c r="H379" s="13"/>
      <c r="I379" s="13"/>
      <c r="J379" s="13"/>
      <c r="K379" s="8"/>
      <c r="L379" s="9"/>
    </row>
    <row r="380">
      <c r="A380" s="10"/>
      <c r="B380" s="10"/>
      <c r="C380" s="10"/>
      <c r="D380" s="10"/>
      <c r="E380" s="29"/>
      <c r="F380" s="13"/>
      <c r="G380" s="13"/>
      <c r="H380" s="13"/>
      <c r="I380" s="13"/>
      <c r="J380" s="13"/>
      <c r="K380" s="8"/>
      <c r="L380" s="9"/>
    </row>
    <row r="381">
      <c r="A381" s="10"/>
      <c r="B381" s="10"/>
      <c r="C381" s="10"/>
      <c r="D381" s="10"/>
      <c r="E381" s="29"/>
      <c r="F381" s="13"/>
      <c r="G381" s="13"/>
      <c r="H381" s="13"/>
      <c r="I381" s="13"/>
      <c r="J381" s="13"/>
      <c r="K381" s="8"/>
      <c r="L381" s="9"/>
    </row>
    <row r="382">
      <c r="A382" s="10"/>
      <c r="B382" s="10"/>
      <c r="C382" s="10"/>
      <c r="D382" s="10"/>
      <c r="E382" s="29"/>
      <c r="F382" s="13"/>
      <c r="G382" s="13"/>
      <c r="H382" s="13"/>
      <c r="I382" s="13"/>
      <c r="J382" s="13"/>
      <c r="K382" s="8"/>
      <c r="L382" s="9"/>
    </row>
    <row r="383">
      <c r="A383" s="10"/>
      <c r="B383" s="10"/>
      <c r="C383" s="10"/>
      <c r="D383" s="10"/>
      <c r="E383" s="29"/>
      <c r="F383" s="13"/>
      <c r="G383" s="13"/>
      <c r="H383" s="13"/>
      <c r="I383" s="13"/>
      <c r="J383" s="13"/>
      <c r="K383" s="8"/>
      <c r="L383" s="9"/>
    </row>
    <row r="384">
      <c r="A384" s="10"/>
      <c r="B384" s="10"/>
      <c r="C384" s="10"/>
      <c r="D384" s="10"/>
      <c r="E384" s="29"/>
      <c r="F384" s="13"/>
      <c r="G384" s="13"/>
      <c r="H384" s="13"/>
      <c r="I384" s="13"/>
      <c r="J384" s="13"/>
      <c r="K384" s="8"/>
      <c r="L384" s="9"/>
    </row>
    <row r="385">
      <c r="A385" s="10"/>
      <c r="B385" s="10"/>
      <c r="C385" s="10"/>
      <c r="D385" s="10"/>
      <c r="E385" s="29"/>
      <c r="F385" s="13"/>
      <c r="G385" s="13"/>
      <c r="H385" s="13"/>
      <c r="I385" s="13"/>
      <c r="J385" s="13"/>
      <c r="K385" s="8"/>
      <c r="L385" s="9"/>
    </row>
    <row r="386">
      <c r="A386" s="10"/>
      <c r="B386" s="10"/>
      <c r="C386" s="10"/>
      <c r="D386" s="10"/>
      <c r="E386" s="29"/>
      <c r="F386" s="13"/>
      <c r="G386" s="13"/>
      <c r="H386" s="13"/>
      <c r="I386" s="13"/>
      <c r="J386" s="13"/>
      <c r="K386" s="8"/>
      <c r="L386" s="9"/>
    </row>
    <row r="387">
      <c r="A387" s="10"/>
      <c r="B387" s="10"/>
      <c r="C387" s="10"/>
      <c r="D387" s="10"/>
      <c r="E387" s="29"/>
      <c r="F387" s="13"/>
      <c r="G387" s="13"/>
      <c r="H387" s="13"/>
      <c r="I387" s="13"/>
      <c r="J387" s="13"/>
      <c r="K387" s="8"/>
      <c r="L387" s="9"/>
    </row>
    <row r="388">
      <c r="A388" s="10"/>
      <c r="B388" s="10"/>
      <c r="C388" s="10"/>
      <c r="D388" s="10"/>
      <c r="E388" s="29"/>
      <c r="F388" s="13"/>
      <c r="G388" s="13"/>
      <c r="H388" s="13"/>
      <c r="I388" s="13"/>
      <c r="J388" s="13"/>
      <c r="K388" s="8"/>
      <c r="L388" s="9"/>
    </row>
    <row r="389">
      <c r="A389" s="10"/>
      <c r="B389" s="10"/>
      <c r="C389" s="10"/>
      <c r="D389" s="10"/>
      <c r="E389" s="29"/>
      <c r="F389" s="13"/>
      <c r="G389" s="13"/>
      <c r="H389" s="13"/>
      <c r="I389" s="13"/>
      <c r="J389" s="13"/>
      <c r="K389" s="8"/>
      <c r="L389" s="9"/>
    </row>
    <row r="390">
      <c r="A390" s="10"/>
      <c r="B390" s="10"/>
      <c r="C390" s="10"/>
      <c r="D390" s="10"/>
      <c r="E390" s="29"/>
      <c r="F390" s="13"/>
      <c r="G390" s="13"/>
      <c r="H390" s="13"/>
      <c r="I390" s="13"/>
      <c r="J390" s="13"/>
      <c r="K390" s="8"/>
      <c r="L390" s="9"/>
    </row>
    <row r="391">
      <c r="A391" s="10"/>
      <c r="B391" s="10"/>
      <c r="C391" s="10"/>
      <c r="D391" s="10"/>
      <c r="E391" s="29"/>
      <c r="F391" s="13"/>
      <c r="G391" s="13"/>
      <c r="H391" s="13"/>
      <c r="I391" s="13"/>
      <c r="J391" s="13"/>
      <c r="K391" s="8"/>
      <c r="L391" s="9"/>
    </row>
    <row r="392">
      <c r="A392" s="10"/>
      <c r="B392" s="10"/>
      <c r="C392" s="10"/>
      <c r="D392" s="10"/>
      <c r="E392" s="29"/>
      <c r="F392" s="13"/>
      <c r="G392" s="13"/>
      <c r="H392" s="13"/>
      <c r="I392" s="13"/>
      <c r="J392" s="13"/>
      <c r="K392" s="8"/>
      <c r="L392" s="9"/>
    </row>
    <row r="393">
      <c r="A393" s="10"/>
      <c r="B393" s="10"/>
      <c r="C393" s="10"/>
      <c r="D393" s="10"/>
      <c r="E393" s="29"/>
      <c r="F393" s="13"/>
      <c r="G393" s="13"/>
      <c r="H393" s="13"/>
      <c r="I393" s="13"/>
      <c r="J393" s="13"/>
      <c r="K393" s="8"/>
      <c r="L393" s="9"/>
    </row>
    <row r="394">
      <c r="A394" s="10"/>
      <c r="B394" s="10"/>
      <c r="C394" s="10"/>
      <c r="D394" s="10"/>
      <c r="E394" s="29"/>
      <c r="F394" s="13"/>
      <c r="G394" s="13"/>
      <c r="H394" s="13"/>
      <c r="I394" s="13"/>
      <c r="J394" s="13"/>
      <c r="K394" s="8"/>
      <c r="L394" s="9"/>
    </row>
    <row r="395">
      <c r="A395" s="10"/>
      <c r="B395" s="10"/>
      <c r="C395" s="10"/>
      <c r="D395" s="10"/>
      <c r="E395" s="29"/>
      <c r="F395" s="13"/>
      <c r="G395" s="13"/>
      <c r="H395" s="13"/>
      <c r="I395" s="13"/>
      <c r="J395" s="13"/>
      <c r="K395" s="8"/>
      <c r="L395" s="9"/>
    </row>
    <row r="396">
      <c r="A396" s="10"/>
      <c r="B396" s="10"/>
      <c r="C396" s="10"/>
      <c r="D396" s="10"/>
      <c r="E396" s="29"/>
      <c r="F396" s="13"/>
      <c r="G396" s="13"/>
      <c r="H396" s="13"/>
      <c r="I396" s="13"/>
      <c r="J396" s="13"/>
      <c r="K396" s="8"/>
      <c r="L396" s="9"/>
    </row>
    <row r="397">
      <c r="A397" s="10"/>
      <c r="B397" s="10"/>
      <c r="C397" s="10"/>
      <c r="D397" s="10"/>
      <c r="E397" s="29"/>
      <c r="F397" s="13"/>
      <c r="G397" s="13"/>
      <c r="H397" s="13"/>
      <c r="I397" s="13"/>
      <c r="J397" s="13"/>
      <c r="K397" s="8"/>
      <c r="L397" s="9"/>
    </row>
    <row r="398">
      <c r="A398" s="10"/>
      <c r="B398" s="10"/>
      <c r="C398" s="10"/>
      <c r="D398" s="10"/>
      <c r="E398" s="29"/>
      <c r="F398" s="13"/>
      <c r="G398" s="13"/>
      <c r="H398" s="13"/>
      <c r="I398" s="13"/>
      <c r="J398" s="13"/>
      <c r="K398" s="8"/>
      <c r="L398" s="9"/>
    </row>
    <row r="399">
      <c r="A399" s="10"/>
      <c r="B399" s="10"/>
      <c r="C399" s="10"/>
      <c r="D399" s="10"/>
      <c r="E399" s="29"/>
      <c r="F399" s="13"/>
      <c r="G399" s="13"/>
      <c r="H399" s="13"/>
      <c r="I399" s="13"/>
      <c r="J399" s="13"/>
      <c r="K399" s="8"/>
      <c r="L399" s="9"/>
    </row>
    <row r="400">
      <c r="A400" s="10"/>
      <c r="B400" s="10"/>
      <c r="C400" s="10"/>
      <c r="D400" s="10"/>
      <c r="E400" s="29"/>
      <c r="F400" s="13"/>
      <c r="G400" s="13"/>
      <c r="H400" s="13"/>
      <c r="I400" s="13"/>
      <c r="J400" s="13"/>
      <c r="K400" s="8"/>
      <c r="L400" s="9"/>
    </row>
    <row r="401">
      <c r="A401" s="10"/>
      <c r="B401" s="10"/>
      <c r="C401" s="10"/>
      <c r="D401" s="10"/>
      <c r="E401" s="29"/>
      <c r="F401" s="13"/>
      <c r="G401" s="13"/>
      <c r="H401" s="13"/>
      <c r="I401" s="13"/>
      <c r="J401" s="13"/>
      <c r="K401" s="8"/>
      <c r="L401" s="9"/>
    </row>
    <row r="402">
      <c r="A402" s="10"/>
      <c r="B402" s="10"/>
      <c r="C402" s="10"/>
      <c r="D402" s="10"/>
      <c r="E402" s="29"/>
      <c r="F402" s="13"/>
      <c r="G402" s="13"/>
      <c r="H402" s="13"/>
      <c r="I402" s="13"/>
      <c r="J402" s="13"/>
      <c r="K402" s="8"/>
      <c r="L402" s="9"/>
    </row>
    <row r="403">
      <c r="A403" s="10"/>
      <c r="B403" s="10"/>
      <c r="C403" s="10"/>
      <c r="D403" s="10"/>
      <c r="E403" s="29"/>
      <c r="F403" s="13"/>
      <c r="G403" s="13"/>
      <c r="H403" s="13"/>
      <c r="I403" s="13"/>
      <c r="J403" s="13"/>
      <c r="K403" s="8"/>
      <c r="L403" s="9"/>
    </row>
    <row r="404">
      <c r="A404" s="10"/>
      <c r="B404" s="10"/>
      <c r="C404" s="10"/>
      <c r="D404" s="10"/>
      <c r="E404" s="29"/>
      <c r="F404" s="13"/>
      <c r="G404" s="13"/>
      <c r="H404" s="13"/>
      <c r="I404" s="13"/>
      <c r="J404" s="13"/>
      <c r="K404" s="8"/>
      <c r="L404" s="9"/>
    </row>
    <row r="405">
      <c r="A405" s="10"/>
      <c r="B405" s="10"/>
      <c r="C405" s="10"/>
      <c r="D405" s="10"/>
      <c r="E405" s="29"/>
      <c r="F405" s="13"/>
      <c r="G405" s="13"/>
      <c r="H405" s="13"/>
      <c r="I405" s="13"/>
      <c r="J405" s="13"/>
      <c r="K405" s="8"/>
      <c r="L405" s="9"/>
    </row>
    <row r="406">
      <c r="A406" s="10"/>
      <c r="B406" s="10"/>
      <c r="C406" s="10"/>
      <c r="D406" s="10"/>
      <c r="E406" s="29"/>
      <c r="F406" s="13"/>
      <c r="G406" s="13"/>
      <c r="H406" s="13"/>
      <c r="I406" s="13"/>
      <c r="J406" s="13"/>
      <c r="K406" s="8"/>
      <c r="L406" s="9"/>
    </row>
    <row r="407">
      <c r="A407" s="10"/>
      <c r="B407" s="10"/>
      <c r="C407" s="10"/>
      <c r="D407" s="10"/>
      <c r="E407" s="29"/>
      <c r="F407" s="13"/>
      <c r="G407" s="13"/>
      <c r="H407" s="13"/>
      <c r="I407" s="13"/>
      <c r="J407" s="13"/>
      <c r="K407" s="8"/>
      <c r="L407" s="9"/>
    </row>
    <row r="408">
      <c r="A408" s="10"/>
      <c r="B408" s="10"/>
      <c r="C408" s="10"/>
      <c r="D408" s="10"/>
      <c r="E408" s="29"/>
      <c r="F408" s="13"/>
      <c r="G408" s="13"/>
      <c r="H408" s="13"/>
      <c r="I408" s="13"/>
      <c r="J408" s="13"/>
      <c r="K408" s="8"/>
      <c r="L408" s="9"/>
    </row>
    <row r="409">
      <c r="A409" s="10"/>
      <c r="B409" s="10"/>
      <c r="C409" s="10"/>
      <c r="D409" s="10"/>
      <c r="E409" s="29"/>
      <c r="F409" s="13"/>
      <c r="G409" s="13"/>
      <c r="H409" s="13"/>
      <c r="I409" s="13"/>
      <c r="J409" s="13"/>
      <c r="K409" s="8"/>
      <c r="L409" s="9"/>
    </row>
    <row r="410">
      <c r="A410" s="10"/>
      <c r="B410" s="10"/>
      <c r="C410" s="10"/>
      <c r="D410" s="10"/>
      <c r="E410" s="29"/>
      <c r="F410" s="13"/>
      <c r="G410" s="13"/>
      <c r="H410" s="13"/>
      <c r="I410" s="13"/>
      <c r="J410" s="13"/>
      <c r="K410" s="8"/>
      <c r="L410" s="9"/>
    </row>
    <row r="411">
      <c r="A411" s="10"/>
      <c r="B411" s="10"/>
      <c r="C411" s="10"/>
      <c r="D411" s="10"/>
      <c r="E411" s="29"/>
      <c r="F411" s="13"/>
      <c r="G411" s="13"/>
      <c r="H411" s="13"/>
      <c r="I411" s="13"/>
      <c r="J411" s="13"/>
      <c r="K411" s="8"/>
      <c r="L411" s="9"/>
    </row>
    <row r="412">
      <c r="A412" s="10"/>
      <c r="B412" s="10"/>
      <c r="C412" s="10"/>
      <c r="D412" s="10"/>
      <c r="E412" s="29"/>
      <c r="F412" s="13"/>
      <c r="G412" s="13"/>
      <c r="H412" s="13"/>
      <c r="I412" s="13"/>
      <c r="J412" s="13"/>
      <c r="K412" s="8"/>
      <c r="L412" s="9"/>
    </row>
    <row r="413">
      <c r="A413" s="10"/>
      <c r="B413" s="10"/>
      <c r="C413" s="10"/>
      <c r="D413" s="10"/>
      <c r="E413" s="29"/>
      <c r="F413" s="13"/>
      <c r="G413" s="13"/>
      <c r="H413" s="13"/>
      <c r="I413" s="13"/>
      <c r="J413" s="13"/>
      <c r="K413" s="8"/>
      <c r="L413" s="9"/>
    </row>
    <row r="414">
      <c r="A414" s="10"/>
      <c r="B414" s="10"/>
      <c r="C414" s="10"/>
      <c r="D414" s="10"/>
      <c r="E414" s="29"/>
      <c r="F414" s="13"/>
      <c r="G414" s="13"/>
      <c r="H414" s="13"/>
      <c r="I414" s="13"/>
      <c r="J414" s="13"/>
      <c r="K414" s="8"/>
      <c r="L414" s="9"/>
    </row>
    <row r="415">
      <c r="A415" s="10"/>
      <c r="B415" s="10"/>
      <c r="C415" s="10"/>
      <c r="D415" s="10"/>
      <c r="E415" s="29"/>
      <c r="F415" s="13"/>
      <c r="G415" s="13"/>
      <c r="H415" s="13"/>
      <c r="I415" s="13"/>
      <c r="J415" s="13"/>
      <c r="K415" s="8"/>
      <c r="L415" s="9"/>
    </row>
    <row r="416">
      <c r="A416" s="10"/>
      <c r="B416" s="10"/>
      <c r="C416" s="10"/>
      <c r="D416" s="10"/>
      <c r="E416" s="29"/>
      <c r="F416" s="13"/>
      <c r="G416" s="13"/>
      <c r="H416" s="13"/>
      <c r="I416" s="13"/>
      <c r="J416" s="13"/>
      <c r="K416" s="8"/>
      <c r="L416" s="9"/>
    </row>
    <row r="417">
      <c r="A417" s="10"/>
      <c r="B417" s="10"/>
      <c r="C417" s="10"/>
      <c r="D417" s="10"/>
      <c r="E417" s="29"/>
      <c r="F417" s="13"/>
      <c r="G417" s="13"/>
      <c r="H417" s="13"/>
      <c r="I417" s="13"/>
      <c r="J417" s="13"/>
      <c r="K417" s="8"/>
      <c r="L417" s="9"/>
    </row>
    <row r="418">
      <c r="A418" s="10"/>
      <c r="B418" s="10"/>
      <c r="C418" s="10"/>
      <c r="D418" s="10"/>
      <c r="E418" s="29"/>
      <c r="F418" s="13"/>
      <c r="G418" s="13"/>
      <c r="H418" s="13"/>
      <c r="I418" s="13"/>
      <c r="J418" s="13"/>
      <c r="K418" s="8"/>
      <c r="L418" s="9"/>
    </row>
    <row r="419">
      <c r="A419" s="10"/>
      <c r="B419" s="10"/>
      <c r="C419" s="10"/>
      <c r="D419" s="10"/>
      <c r="E419" s="29"/>
      <c r="F419" s="13"/>
      <c r="G419" s="13"/>
      <c r="H419" s="13"/>
      <c r="I419" s="13"/>
      <c r="J419" s="13"/>
      <c r="K419" s="8"/>
      <c r="L419" s="9"/>
    </row>
    <row r="420">
      <c r="A420" s="10"/>
      <c r="B420" s="10"/>
      <c r="C420" s="10"/>
      <c r="D420" s="10"/>
      <c r="E420" s="29"/>
      <c r="F420" s="13"/>
      <c r="G420" s="13"/>
      <c r="H420" s="13"/>
      <c r="I420" s="13"/>
      <c r="J420" s="13"/>
      <c r="K420" s="8"/>
      <c r="L420" s="9"/>
    </row>
    <row r="421">
      <c r="A421" s="10"/>
      <c r="B421" s="10"/>
      <c r="C421" s="10"/>
      <c r="D421" s="10"/>
      <c r="E421" s="29"/>
      <c r="F421" s="13"/>
      <c r="G421" s="13"/>
      <c r="H421" s="13"/>
      <c r="I421" s="13"/>
      <c r="J421" s="13"/>
      <c r="K421" s="8"/>
      <c r="L421" s="9"/>
    </row>
    <row r="422">
      <c r="A422" s="10"/>
      <c r="B422" s="10"/>
      <c r="C422" s="10"/>
      <c r="D422" s="10"/>
      <c r="E422" s="29"/>
      <c r="F422" s="13"/>
      <c r="G422" s="13"/>
      <c r="H422" s="13"/>
      <c r="I422" s="13"/>
      <c r="J422" s="13"/>
      <c r="K422" s="8"/>
      <c r="L422" s="9"/>
    </row>
    <row r="423">
      <c r="A423" s="10"/>
      <c r="B423" s="10"/>
      <c r="C423" s="10"/>
      <c r="D423" s="10"/>
      <c r="E423" s="29"/>
      <c r="F423" s="13"/>
      <c r="G423" s="13"/>
      <c r="H423" s="13"/>
      <c r="I423" s="13"/>
      <c r="J423" s="13"/>
      <c r="K423" s="8"/>
      <c r="L423" s="9"/>
    </row>
    <row r="424">
      <c r="A424" s="10"/>
      <c r="B424" s="10"/>
      <c r="C424" s="10"/>
      <c r="D424" s="10"/>
      <c r="E424" s="29"/>
      <c r="F424" s="13"/>
      <c r="G424" s="13"/>
      <c r="H424" s="13"/>
      <c r="I424" s="13"/>
      <c r="J424" s="13"/>
      <c r="K424" s="8"/>
      <c r="L424" s="9"/>
    </row>
    <row r="425">
      <c r="A425" s="10"/>
      <c r="B425" s="10"/>
      <c r="C425" s="10"/>
      <c r="D425" s="10"/>
      <c r="E425" s="29"/>
      <c r="F425" s="13"/>
      <c r="G425" s="13"/>
      <c r="H425" s="13"/>
      <c r="I425" s="13"/>
      <c r="J425" s="13"/>
      <c r="K425" s="8"/>
      <c r="L425" s="9"/>
    </row>
    <row r="426">
      <c r="A426" s="10"/>
      <c r="B426" s="10"/>
      <c r="C426" s="10"/>
      <c r="D426" s="10"/>
      <c r="E426" s="29"/>
      <c r="F426" s="13"/>
      <c r="G426" s="13"/>
      <c r="H426" s="13"/>
      <c r="I426" s="13"/>
      <c r="J426" s="13"/>
      <c r="K426" s="8"/>
      <c r="L426" s="9"/>
    </row>
    <row r="427">
      <c r="A427" s="10"/>
      <c r="B427" s="10"/>
      <c r="C427" s="10"/>
      <c r="D427" s="10"/>
      <c r="E427" s="29"/>
      <c r="F427" s="13"/>
      <c r="G427" s="13"/>
      <c r="H427" s="13"/>
      <c r="I427" s="13"/>
      <c r="J427" s="13"/>
      <c r="K427" s="8"/>
      <c r="L427" s="9"/>
    </row>
    <row r="428">
      <c r="A428" s="10"/>
      <c r="B428" s="10"/>
      <c r="C428" s="10"/>
      <c r="D428" s="10"/>
      <c r="E428" s="29"/>
      <c r="F428" s="13"/>
      <c r="G428" s="13"/>
      <c r="H428" s="13"/>
      <c r="I428" s="13"/>
      <c r="J428" s="13"/>
      <c r="K428" s="8"/>
      <c r="L428" s="9"/>
    </row>
    <row r="429">
      <c r="A429" s="10"/>
      <c r="B429" s="10"/>
      <c r="C429" s="10"/>
      <c r="D429" s="10"/>
      <c r="E429" s="29"/>
      <c r="F429" s="13"/>
      <c r="G429" s="13"/>
      <c r="H429" s="13"/>
      <c r="I429" s="13"/>
      <c r="J429" s="13"/>
      <c r="K429" s="8"/>
      <c r="L429" s="9"/>
    </row>
    <row r="430">
      <c r="A430" s="10"/>
      <c r="B430" s="10"/>
      <c r="C430" s="10"/>
      <c r="D430" s="10"/>
      <c r="E430" s="29"/>
      <c r="F430" s="13"/>
      <c r="G430" s="13"/>
      <c r="H430" s="13"/>
      <c r="I430" s="13"/>
      <c r="J430" s="13"/>
      <c r="K430" s="8"/>
      <c r="L430" s="9"/>
    </row>
    <row r="431">
      <c r="A431" s="10"/>
      <c r="B431" s="10"/>
      <c r="C431" s="10"/>
      <c r="D431" s="10"/>
      <c r="E431" s="29"/>
      <c r="F431" s="13"/>
      <c r="G431" s="13"/>
      <c r="H431" s="13"/>
      <c r="I431" s="13"/>
      <c r="J431" s="13"/>
      <c r="K431" s="8"/>
      <c r="L431" s="9"/>
    </row>
    <row r="432">
      <c r="A432" s="10"/>
      <c r="B432" s="10"/>
      <c r="C432" s="10"/>
      <c r="D432" s="10"/>
      <c r="E432" s="29"/>
      <c r="F432" s="13"/>
      <c r="G432" s="13"/>
      <c r="H432" s="13"/>
      <c r="I432" s="13"/>
      <c r="J432" s="13"/>
      <c r="K432" s="8"/>
      <c r="L432" s="9"/>
    </row>
    <row r="433">
      <c r="A433" s="10"/>
      <c r="B433" s="10"/>
      <c r="C433" s="10"/>
      <c r="D433" s="10"/>
      <c r="E433" s="29"/>
      <c r="F433" s="13"/>
      <c r="G433" s="13"/>
      <c r="H433" s="13"/>
      <c r="I433" s="13"/>
      <c r="J433" s="13"/>
      <c r="K433" s="8"/>
      <c r="L433" s="9"/>
    </row>
    <row r="434">
      <c r="A434" s="10"/>
      <c r="B434" s="10"/>
      <c r="C434" s="10"/>
      <c r="D434" s="10"/>
      <c r="E434" s="29"/>
      <c r="F434" s="13"/>
      <c r="G434" s="13"/>
      <c r="H434" s="13"/>
      <c r="I434" s="13"/>
      <c r="J434" s="13"/>
      <c r="K434" s="8"/>
      <c r="L434" s="9"/>
    </row>
    <row r="435">
      <c r="A435" s="10"/>
      <c r="B435" s="10"/>
      <c r="C435" s="10"/>
      <c r="D435" s="10"/>
      <c r="E435" s="29"/>
      <c r="F435" s="13"/>
      <c r="G435" s="13"/>
      <c r="H435" s="13"/>
      <c r="I435" s="13"/>
      <c r="J435" s="13"/>
      <c r="K435" s="8"/>
      <c r="L435" s="9"/>
    </row>
    <row r="436">
      <c r="A436" s="10"/>
      <c r="B436" s="10"/>
      <c r="C436" s="10"/>
      <c r="D436" s="10"/>
      <c r="E436" s="29"/>
      <c r="F436" s="13"/>
      <c r="G436" s="13"/>
      <c r="H436" s="13"/>
      <c r="I436" s="13"/>
      <c r="J436" s="13"/>
      <c r="K436" s="8"/>
      <c r="L436" s="9"/>
    </row>
    <row r="437">
      <c r="A437" s="10"/>
      <c r="B437" s="10"/>
      <c r="C437" s="10"/>
      <c r="D437" s="10"/>
      <c r="E437" s="29"/>
      <c r="F437" s="13"/>
      <c r="G437" s="13"/>
      <c r="H437" s="13"/>
      <c r="I437" s="13"/>
      <c r="J437" s="13"/>
      <c r="K437" s="8"/>
      <c r="L437" s="9"/>
    </row>
    <row r="438">
      <c r="A438" s="10"/>
      <c r="B438" s="10"/>
      <c r="C438" s="10"/>
      <c r="D438" s="10"/>
      <c r="E438" s="29"/>
      <c r="F438" s="13"/>
      <c r="G438" s="13"/>
      <c r="H438" s="13"/>
      <c r="I438" s="13"/>
      <c r="J438" s="13"/>
      <c r="K438" s="8"/>
      <c r="L438" s="9"/>
    </row>
    <row r="439">
      <c r="A439" s="10"/>
      <c r="B439" s="10"/>
      <c r="C439" s="10"/>
      <c r="D439" s="10"/>
      <c r="E439" s="29"/>
      <c r="F439" s="13"/>
      <c r="G439" s="13"/>
      <c r="H439" s="13"/>
      <c r="I439" s="13"/>
      <c r="J439" s="13"/>
      <c r="K439" s="8"/>
      <c r="L439" s="9"/>
    </row>
    <row r="440">
      <c r="A440" s="10"/>
      <c r="B440" s="10"/>
      <c r="C440" s="10"/>
      <c r="D440" s="10"/>
      <c r="E440" s="29"/>
      <c r="F440" s="13"/>
      <c r="G440" s="13"/>
      <c r="H440" s="13"/>
      <c r="I440" s="13"/>
      <c r="J440" s="13"/>
      <c r="K440" s="8"/>
      <c r="L440" s="9"/>
    </row>
    <row r="441">
      <c r="A441" s="10"/>
      <c r="B441" s="10"/>
      <c r="C441" s="10"/>
      <c r="D441" s="10"/>
      <c r="E441" s="29"/>
      <c r="F441" s="13"/>
      <c r="G441" s="13"/>
      <c r="H441" s="13"/>
      <c r="I441" s="13"/>
      <c r="J441" s="13"/>
      <c r="K441" s="8"/>
      <c r="L441" s="9"/>
    </row>
    <row r="442">
      <c r="A442" s="10"/>
      <c r="B442" s="10"/>
      <c r="C442" s="10"/>
      <c r="D442" s="10"/>
      <c r="E442" s="29"/>
      <c r="F442" s="13"/>
      <c r="G442" s="13"/>
      <c r="H442" s="13"/>
      <c r="I442" s="13"/>
      <c r="J442" s="13"/>
      <c r="K442" s="8"/>
      <c r="L442" s="9"/>
    </row>
    <row r="443">
      <c r="A443" s="10"/>
      <c r="B443" s="10"/>
      <c r="C443" s="10"/>
      <c r="D443" s="10"/>
      <c r="E443" s="29"/>
      <c r="F443" s="13"/>
      <c r="G443" s="13"/>
      <c r="H443" s="13"/>
      <c r="I443" s="13"/>
      <c r="J443" s="13"/>
      <c r="K443" s="8"/>
      <c r="L443" s="9"/>
    </row>
    <row r="444">
      <c r="A444" s="10"/>
      <c r="B444" s="10"/>
      <c r="C444" s="10"/>
      <c r="D444" s="10"/>
      <c r="E444" s="29"/>
      <c r="F444" s="13"/>
      <c r="G444" s="13"/>
      <c r="H444" s="13"/>
      <c r="I444" s="13"/>
      <c r="J444" s="13"/>
      <c r="K444" s="8"/>
      <c r="L444" s="9"/>
    </row>
    <row r="445">
      <c r="A445" s="10"/>
      <c r="B445" s="10"/>
      <c r="C445" s="10"/>
      <c r="D445" s="10"/>
      <c r="E445" s="29"/>
      <c r="F445" s="13"/>
      <c r="G445" s="13"/>
      <c r="H445" s="13"/>
      <c r="I445" s="13"/>
      <c r="J445" s="13"/>
      <c r="K445" s="8"/>
      <c r="L445" s="9"/>
    </row>
    <row r="446">
      <c r="A446" s="10"/>
      <c r="B446" s="10"/>
      <c r="C446" s="10"/>
      <c r="D446" s="10"/>
      <c r="E446" s="29"/>
      <c r="F446" s="13"/>
      <c r="G446" s="13"/>
      <c r="H446" s="13"/>
      <c r="I446" s="13"/>
      <c r="J446" s="13"/>
      <c r="K446" s="8"/>
      <c r="L446" s="9"/>
    </row>
    <row r="447">
      <c r="A447" s="10"/>
      <c r="B447" s="10"/>
      <c r="C447" s="10"/>
      <c r="D447" s="10"/>
      <c r="E447" s="29"/>
      <c r="F447" s="13"/>
      <c r="G447" s="13"/>
      <c r="H447" s="13"/>
      <c r="I447" s="13"/>
      <c r="J447" s="13"/>
      <c r="K447" s="8"/>
      <c r="L447" s="9"/>
    </row>
    <row r="448">
      <c r="A448" s="10"/>
      <c r="B448" s="10"/>
      <c r="C448" s="10"/>
      <c r="D448" s="10"/>
      <c r="E448" s="29"/>
      <c r="F448" s="13"/>
      <c r="G448" s="13"/>
      <c r="H448" s="13"/>
      <c r="I448" s="13"/>
      <c r="J448" s="13"/>
      <c r="K448" s="8"/>
      <c r="L448" s="9"/>
    </row>
    <row r="449">
      <c r="A449" s="10"/>
      <c r="B449" s="10"/>
      <c r="C449" s="10"/>
      <c r="D449" s="10"/>
      <c r="E449" s="29"/>
      <c r="F449" s="13"/>
      <c r="G449" s="13"/>
      <c r="H449" s="13"/>
      <c r="I449" s="13"/>
      <c r="J449" s="13"/>
      <c r="K449" s="8"/>
      <c r="L449" s="9"/>
    </row>
    <row r="450">
      <c r="A450" s="10"/>
      <c r="B450" s="10"/>
      <c r="C450" s="10"/>
      <c r="D450" s="10"/>
      <c r="E450" s="29"/>
      <c r="F450" s="13"/>
      <c r="G450" s="13"/>
      <c r="H450" s="13"/>
      <c r="I450" s="13"/>
      <c r="J450" s="13"/>
      <c r="K450" s="8"/>
      <c r="L450" s="9"/>
    </row>
    <row r="451">
      <c r="A451" s="10"/>
      <c r="B451" s="10"/>
      <c r="C451" s="10"/>
      <c r="D451" s="10"/>
      <c r="E451" s="29"/>
      <c r="F451" s="13"/>
      <c r="G451" s="13"/>
      <c r="H451" s="13"/>
      <c r="I451" s="13"/>
      <c r="J451" s="13"/>
      <c r="K451" s="8"/>
      <c r="L451" s="9"/>
    </row>
    <row r="452">
      <c r="A452" s="10"/>
      <c r="B452" s="10"/>
      <c r="C452" s="10"/>
      <c r="D452" s="10"/>
      <c r="E452" s="29"/>
      <c r="F452" s="13"/>
      <c r="G452" s="13"/>
      <c r="H452" s="13"/>
      <c r="I452" s="13"/>
      <c r="J452" s="13"/>
      <c r="K452" s="8"/>
      <c r="L452" s="9"/>
    </row>
    <row r="453">
      <c r="A453" s="10"/>
      <c r="B453" s="10"/>
      <c r="C453" s="10"/>
      <c r="D453" s="10"/>
      <c r="E453" s="29"/>
      <c r="F453" s="13"/>
      <c r="G453" s="13"/>
      <c r="H453" s="13"/>
      <c r="I453" s="13"/>
      <c r="J453" s="13"/>
      <c r="K453" s="8"/>
      <c r="L453" s="9"/>
    </row>
    <row r="454">
      <c r="A454" s="10"/>
      <c r="B454" s="10"/>
      <c r="C454" s="10"/>
      <c r="D454" s="10"/>
      <c r="E454" s="29"/>
      <c r="F454" s="13"/>
      <c r="G454" s="13"/>
      <c r="H454" s="13"/>
      <c r="I454" s="13"/>
      <c r="J454" s="13"/>
      <c r="K454" s="8"/>
      <c r="L454" s="9"/>
    </row>
    <row r="455">
      <c r="A455" s="10"/>
      <c r="B455" s="10"/>
      <c r="C455" s="10"/>
      <c r="D455" s="10"/>
      <c r="E455" s="29"/>
      <c r="F455" s="13"/>
      <c r="G455" s="13"/>
      <c r="H455" s="13"/>
      <c r="I455" s="13"/>
      <c r="J455" s="13"/>
      <c r="K455" s="8"/>
      <c r="L455" s="9"/>
    </row>
    <row r="456">
      <c r="A456" s="10"/>
      <c r="B456" s="10"/>
      <c r="C456" s="10"/>
      <c r="D456" s="10"/>
      <c r="E456" s="29"/>
      <c r="F456" s="13"/>
      <c r="G456" s="13"/>
      <c r="H456" s="13"/>
      <c r="I456" s="13"/>
      <c r="J456" s="13"/>
      <c r="K456" s="8"/>
      <c r="L456" s="9"/>
    </row>
    <row r="457">
      <c r="A457" s="10"/>
      <c r="B457" s="10"/>
      <c r="C457" s="10"/>
      <c r="D457" s="10"/>
      <c r="E457" s="29"/>
      <c r="F457" s="13"/>
      <c r="G457" s="13"/>
      <c r="H457" s="13"/>
      <c r="I457" s="13"/>
      <c r="J457" s="13"/>
      <c r="K457" s="8"/>
      <c r="L457" s="9"/>
    </row>
    <row r="458">
      <c r="A458" s="10"/>
      <c r="B458" s="10"/>
      <c r="C458" s="10"/>
      <c r="D458" s="10"/>
      <c r="E458" s="29"/>
      <c r="F458" s="13"/>
      <c r="G458" s="13"/>
      <c r="H458" s="13"/>
      <c r="I458" s="13"/>
      <c r="J458" s="13"/>
      <c r="K458" s="8"/>
      <c r="L458" s="9"/>
    </row>
    <row r="459">
      <c r="A459" s="10"/>
      <c r="B459" s="10"/>
      <c r="C459" s="10"/>
      <c r="D459" s="10"/>
      <c r="E459" s="29"/>
      <c r="F459" s="13"/>
      <c r="G459" s="13"/>
      <c r="H459" s="13"/>
      <c r="I459" s="13"/>
      <c r="J459" s="13"/>
      <c r="K459" s="8"/>
      <c r="L459" s="9"/>
    </row>
    <row r="460">
      <c r="A460" s="10"/>
      <c r="B460" s="10"/>
      <c r="C460" s="10"/>
      <c r="D460" s="10"/>
      <c r="E460" s="29"/>
      <c r="F460" s="13"/>
      <c r="G460" s="13"/>
      <c r="H460" s="13"/>
      <c r="I460" s="13"/>
      <c r="J460" s="13"/>
      <c r="K460" s="8"/>
      <c r="L460" s="9"/>
    </row>
    <row r="461">
      <c r="A461" s="10"/>
      <c r="B461" s="10"/>
      <c r="C461" s="10"/>
      <c r="D461" s="10"/>
      <c r="E461" s="29"/>
      <c r="F461" s="13"/>
      <c r="G461" s="13"/>
      <c r="H461" s="13"/>
      <c r="I461" s="13"/>
      <c r="J461" s="13"/>
      <c r="K461" s="8"/>
      <c r="L461" s="9"/>
    </row>
    <row r="462">
      <c r="A462" s="10"/>
      <c r="B462" s="10"/>
      <c r="C462" s="10"/>
      <c r="D462" s="10"/>
      <c r="E462" s="29"/>
      <c r="F462" s="13"/>
      <c r="G462" s="13"/>
      <c r="H462" s="13"/>
      <c r="I462" s="13"/>
      <c r="J462" s="13"/>
      <c r="K462" s="8"/>
      <c r="L462" s="9"/>
    </row>
    <row r="463">
      <c r="A463" s="10"/>
      <c r="B463" s="10"/>
      <c r="C463" s="10"/>
      <c r="D463" s="10"/>
      <c r="E463" s="29"/>
      <c r="F463" s="13"/>
      <c r="G463" s="13"/>
      <c r="H463" s="13"/>
      <c r="I463" s="13"/>
      <c r="J463" s="13"/>
      <c r="K463" s="8"/>
      <c r="L463" s="9"/>
    </row>
    <row r="464">
      <c r="A464" s="10"/>
      <c r="B464" s="10"/>
      <c r="C464" s="10"/>
      <c r="D464" s="10"/>
      <c r="E464" s="29"/>
      <c r="F464" s="13"/>
      <c r="G464" s="13"/>
      <c r="H464" s="13"/>
      <c r="I464" s="13"/>
      <c r="J464" s="13"/>
      <c r="K464" s="8"/>
      <c r="L464" s="9"/>
    </row>
    <row r="465">
      <c r="A465" s="10"/>
      <c r="B465" s="10"/>
      <c r="C465" s="10"/>
      <c r="D465" s="10"/>
      <c r="E465" s="29"/>
      <c r="F465" s="13"/>
      <c r="G465" s="13"/>
      <c r="H465" s="13"/>
      <c r="I465" s="13"/>
      <c r="J465" s="13"/>
      <c r="K465" s="8"/>
      <c r="L465" s="9"/>
    </row>
    <row r="466">
      <c r="A466" s="10"/>
      <c r="B466" s="10"/>
      <c r="C466" s="10"/>
      <c r="D466" s="10"/>
      <c r="E466" s="29"/>
      <c r="F466" s="13"/>
      <c r="G466" s="13"/>
      <c r="H466" s="13"/>
      <c r="I466" s="13"/>
      <c r="J466" s="13"/>
      <c r="K466" s="8"/>
      <c r="L466" s="9"/>
    </row>
    <row r="467">
      <c r="A467" s="10"/>
      <c r="B467" s="10"/>
      <c r="C467" s="10"/>
      <c r="D467" s="10"/>
      <c r="E467" s="29"/>
      <c r="F467" s="13"/>
      <c r="G467" s="13"/>
      <c r="H467" s="13"/>
      <c r="I467" s="13"/>
      <c r="J467" s="13"/>
      <c r="K467" s="8"/>
      <c r="L467" s="9"/>
    </row>
    <row r="468">
      <c r="A468" s="10"/>
      <c r="B468" s="10"/>
      <c r="C468" s="10"/>
      <c r="D468" s="10"/>
      <c r="E468" s="29"/>
      <c r="F468" s="13"/>
      <c r="G468" s="13"/>
      <c r="H468" s="13"/>
      <c r="I468" s="13"/>
      <c r="J468" s="13"/>
      <c r="K468" s="8"/>
      <c r="L468" s="9"/>
    </row>
    <row r="469">
      <c r="A469" s="10"/>
      <c r="B469" s="10"/>
      <c r="C469" s="10"/>
      <c r="D469" s="10"/>
      <c r="E469" s="29"/>
      <c r="F469" s="13"/>
      <c r="G469" s="13"/>
      <c r="H469" s="13"/>
      <c r="I469" s="13"/>
      <c r="J469" s="13"/>
      <c r="K469" s="8"/>
      <c r="L469" s="9"/>
    </row>
    <row r="470">
      <c r="A470" s="10"/>
      <c r="B470" s="10"/>
      <c r="C470" s="10"/>
      <c r="D470" s="10"/>
      <c r="E470" s="29"/>
      <c r="F470" s="13"/>
      <c r="G470" s="13"/>
      <c r="H470" s="13"/>
      <c r="I470" s="13"/>
      <c r="J470" s="13"/>
      <c r="K470" s="8"/>
      <c r="L470" s="9"/>
    </row>
    <row r="471">
      <c r="A471" s="10"/>
      <c r="B471" s="10"/>
      <c r="C471" s="10"/>
      <c r="D471" s="10"/>
      <c r="E471" s="29"/>
      <c r="F471" s="13"/>
      <c r="G471" s="13"/>
      <c r="H471" s="13"/>
      <c r="I471" s="13"/>
      <c r="J471" s="13"/>
      <c r="K471" s="8"/>
      <c r="L471" s="9"/>
    </row>
    <row r="472">
      <c r="A472" s="10"/>
      <c r="B472" s="10"/>
      <c r="C472" s="10"/>
      <c r="D472" s="10"/>
      <c r="E472" s="29"/>
      <c r="F472" s="13"/>
      <c r="G472" s="13"/>
      <c r="H472" s="13"/>
      <c r="I472" s="13"/>
      <c r="J472" s="13"/>
      <c r="K472" s="8"/>
      <c r="L472" s="9"/>
    </row>
    <row r="473">
      <c r="A473" s="10"/>
      <c r="B473" s="10"/>
      <c r="C473" s="10"/>
      <c r="D473" s="10"/>
      <c r="E473" s="29"/>
      <c r="F473" s="13"/>
      <c r="G473" s="13"/>
      <c r="H473" s="13"/>
      <c r="I473" s="13"/>
      <c r="J473" s="13"/>
      <c r="K473" s="8"/>
      <c r="L473" s="9"/>
    </row>
    <row r="474">
      <c r="A474" s="10"/>
      <c r="B474" s="10"/>
      <c r="C474" s="10"/>
      <c r="D474" s="10"/>
      <c r="E474" s="29"/>
      <c r="F474" s="13"/>
      <c r="G474" s="13"/>
      <c r="H474" s="13"/>
      <c r="I474" s="13"/>
      <c r="J474" s="13"/>
      <c r="K474" s="8"/>
      <c r="L474" s="9"/>
    </row>
    <row r="475">
      <c r="A475" s="10"/>
      <c r="B475" s="10"/>
      <c r="C475" s="10"/>
      <c r="D475" s="10"/>
      <c r="E475" s="29"/>
      <c r="F475" s="13"/>
      <c r="G475" s="13"/>
      <c r="H475" s="13"/>
      <c r="I475" s="13"/>
      <c r="J475" s="13"/>
      <c r="K475" s="8"/>
      <c r="L475" s="9"/>
    </row>
    <row r="476">
      <c r="A476" s="10"/>
      <c r="B476" s="10"/>
      <c r="C476" s="10"/>
      <c r="D476" s="10"/>
      <c r="E476" s="29"/>
      <c r="F476" s="13"/>
      <c r="G476" s="13"/>
      <c r="H476" s="13"/>
      <c r="I476" s="13"/>
      <c r="J476" s="13"/>
      <c r="K476" s="8"/>
      <c r="L476" s="9"/>
    </row>
    <row r="477">
      <c r="A477" s="10"/>
      <c r="B477" s="10"/>
      <c r="C477" s="10"/>
      <c r="D477" s="10"/>
      <c r="E477" s="29"/>
      <c r="F477" s="13"/>
      <c r="G477" s="13"/>
      <c r="H477" s="13"/>
      <c r="I477" s="13"/>
      <c r="J477" s="13"/>
      <c r="K477" s="8"/>
      <c r="L477" s="9"/>
    </row>
    <row r="478">
      <c r="A478" s="10"/>
      <c r="B478" s="10"/>
      <c r="C478" s="10"/>
      <c r="D478" s="10"/>
      <c r="E478" s="29"/>
      <c r="F478" s="13"/>
      <c r="G478" s="13"/>
      <c r="H478" s="13"/>
      <c r="I478" s="13"/>
      <c r="J478" s="13"/>
      <c r="K478" s="8"/>
      <c r="L478" s="9"/>
    </row>
    <row r="479">
      <c r="A479" s="10"/>
      <c r="B479" s="10"/>
      <c r="C479" s="10"/>
      <c r="D479" s="10"/>
      <c r="E479" s="29"/>
      <c r="F479" s="13"/>
      <c r="G479" s="13"/>
      <c r="H479" s="13"/>
      <c r="I479" s="13"/>
      <c r="J479" s="13"/>
      <c r="K479" s="8"/>
      <c r="L479" s="9"/>
    </row>
    <row r="480">
      <c r="A480" s="10"/>
      <c r="B480" s="10"/>
      <c r="C480" s="10"/>
      <c r="D480" s="10"/>
      <c r="E480" s="29"/>
      <c r="F480" s="13"/>
      <c r="G480" s="13"/>
      <c r="H480" s="13"/>
      <c r="I480" s="13"/>
      <c r="J480" s="13"/>
      <c r="K480" s="8"/>
      <c r="L480" s="9"/>
    </row>
    <row r="481">
      <c r="A481" s="10"/>
      <c r="B481" s="10"/>
      <c r="C481" s="10"/>
      <c r="D481" s="10"/>
      <c r="E481" s="29"/>
      <c r="F481" s="13"/>
      <c r="G481" s="13"/>
      <c r="H481" s="13"/>
      <c r="I481" s="13"/>
      <c r="J481" s="13"/>
      <c r="K481" s="8"/>
      <c r="L481" s="9"/>
    </row>
    <row r="482">
      <c r="A482" s="10"/>
      <c r="B482" s="10"/>
      <c r="C482" s="10"/>
      <c r="D482" s="10"/>
      <c r="E482" s="29"/>
      <c r="F482" s="13"/>
      <c r="G482" s="13"/>
      <c r="H482" s="13"/>
      <c r="I482" s="13"/>
      <c r="J482" s="13"/>
      <c r="K482" s="8"/>
      <c r="L482" s="9"/>
    </row>
    <row r="483">
      <c r="A483" s="10"/>
      <c r="B483" s="10"/>
      <c r="C483" s="10"/>
      <c r="D483" s="10"/>
      <c r="E483" s="29"/>
      <c r="F483" s="13"/>
      <c r="G483" s="13"/>
      <c r="H483" s="13"/>
      <c r="I483" s="13"/>
      <c r="J483" s="13"/>
      <c r="K483" s="8"/>
      <c r="L483" s="9"/>
    </row>
    <row r="484">
      <c r="A484" s="10"/>
      <c r="B484" s="10"/>
      <c r="C484" s="10"/>
      <c r="D484" s="10"/>
      <c r="E484" s="29"/>
      <c r="F484" s="13"/>
      <c r="G484" s="13"/>
      <c r="H484" s="13"/>
      <c r="I484" s="13"/>
      <c r="J484" s="13"/>
      <c r="K484" s="8"/>
      <c r="L484" s="9"/>
    </row>
    <row r="485">
      <c r="A485" s="10"/>
      <c r="B485" s="10"/>
      <c r="C485" s="10"/>
      <c r="D485" s="10"/>
      <c r="E485" s="29"/>
      <c r="F485" s="13"/>
      <c r="G485" s="13"/>
      <c r="H485" s="13"/>
      <c r="I485" s="13"/>
      <c r="J485" s="13"/>
      <c r="K485" s="8"/>
      <c r="L485" s="9"/>
    </row>
    <row r="486">
      <c r="A486" s="10"/>
      <c r="B486" s="10"/>
      <c r="C486" s="10"/>
      <c r="D486" s="10"/>
      <c r="E486" s="29"/>
      <c r="F486" s="13"/>
      <c r="G486" s="13"/>
      <c r="H486" s="13"/>
      <c r="I486" s="13"/>
      <c r="J486" s="13"/>
      <c r="K486" s="8"/>
      <c r="L486" s="9"/>
    </row>
    <row r="487">
      <c r="A487" s="10"/>
      <c r="B487" s="10"/>
      <c r="C487" s="10"/>
      <c r="D487" s="10"/>
      <c r="E487" s="29"/>
      <c r="F487" s="13"/>
      <c r="G487" s="13"/>
      <c r="H487" s="13"/>
      <c r="I487" s="13"/>
      <c r="J487" s="13"/>
      <c r="K487" s="8"/>
      <c r="L487" s="9"/>
    </row>
    <row r="488">
      <c r="A488" s="10"/>
      <c r="B488" s="10"/>
      <c r="C488" s="10"/>
      <c r="D488" s="10"/>
      <c r="E488" s="29"/>
      <c r="F488" s="13"/>
      <c r="G488" s="13"/>
      <c r="H488" s="13"/>
      <c r="I488" s="13"/>
      <c r="J488" s="13"/>
      <c r="K488" s="8"/>
      <c r="L488" s="9"/>
    </row>
    <row r="489">
      <c r="A489" s="10"/>
      <c r="B489" s="10"/>
      <c r="C489" s="10"/>
      <c r="D489" s="10"/>
      <c r="E489" s="29"/>
      <c r="F489" s="13"/>
      <c r="G489" s="13"/>
      <c r="H489" s="13"/>
      <c r="I489" s="13"/>
      <c r="J489" s="13"/>
      <c r="K489" s="8"/>
      <c r="L489" s="9"/>
    </row>
    <row r="490">
      <c r="A490" s="10"/>
      <c r="B490" s="10"/>
      <c r="C490" s="10"/>
      <c r="D490" s="10"/>
      <c r="E490" s="29"/>
      <c r="F490" s="13"/>
      <c r="G490" s="13"/>
      <c r="H490" s="13"/>
      <c r="I490" s="13"/>
      <c r="J490" s="13"/>
      <c r="K490" s="8"/>
      <c r="L490" s="9"/>
    </row>
    <row r="491">
      <c r="A491" s="10"/>
      <c r="B491" s="10"/>
      <c r="C491" s="10"/>
      <c r="D491" s="10"/>
      <c r="E491" s="29"/>
      <c r="F491" s="13"/>
      <c r="G491" s="13"/>
      <c r="H491" s="13"/>
      <c r="I491" s="13"/>
      <c r="J491" s="13"/>
      <c r="K491" s="8"/>
      <c r="L491" s="9"/>
    </row>
    <row r="492">
      <c r="A492" s="10"/>
      <c r="B492" s="10"/>
      <c r="C492" s="10"/>
      <c r="D492" s="10"/>
      <c r="E492" s="29"/>
      <c r="F492" s="13"/>
      <c r="G492" s="13"/>
      <c r="H492" s="13"/>
      <c r="I492" s="13"/>
      <c r="J492" s="13"/>
      <c r="K492" s="8"/>
      <c r="L492" s="9"/>
    </row>
    <row r="493">
      <c r="A493" s="10"/>
      <c r="B493" s="10"/>
      <c r="C493" s="10"/>
      <c r="D493" s="10"/>
      <c r="E493" s="29"/>
      <c r="F493" s="13"/>
      <c r="G493" s="13"/>
      <c r="H493" s="13"/>
      <c r="I493" s="13"/>
      <c r="J493" s="13"/>
      <c r="K493" s="8"/>
      <c r="L493" s="9"/>
    </row>
    <row r="494">
      <c r="A494" s="10"/>
      <c r="B494" s="10"/>
      <c r="C494" s="10"/>
      <c r="D494" s="10"/>
      <c r="E494" s="29"/>
      <c r="F494" s="13"/>
      <c r="G494" s="13"/>
      <c r="H494" s="13"/>
      <c r="I494" s="13"/>
      <c r="J494" s="13"/>
      <c r="K494" s="8"/>
      <c r="L494" s="9"/>
    </row>
    <row r="495">
      <c r="A495" s="10"/>
      <c r="B495" s="10"/>
      <c r="C495" s="10"/>
      <c r="D495" s="10"/>
      <c r="E495" s="29"/>
      <c r="F495" s="13"/>
      <c r="G495" s="13"/>
      <c r="H495" s="13"/>
      <c r="I495" s="13"/>
      <c r="J495" s="13"/>
      <c r="K495" s="8"/>
      <c r="L495" s="9"/>
    </row>
    <row r="496">
      <c r="A496" s="10"/>
      <c r="B496" s="10"/>
      <c r="C496" s="10"/>
      <c r="D496" s="10"/>
      <c r="E496" s="29"/>
      <c r="F496" s="13"/>
      <c r="G496" s="13"/>
      <c r="H496" s="13"/>
      <c r="I496" s="13"/>
      <c r="J496" s="13"/>
      <c r="K496" s="8"/>
      <c r="L496" s="9"/>
    </row>
    <row r="497">
      <c r="A497" s="10"/>
      <c r="B497" s="10"/>
      <c r="C497" s="10"/>
      <c r="D497" s="10"/>
      <c r="E497" s="29"/>
      <c r="F497" s="13"/>
      <c r="G497" s="13"/>
      <c r="H497" s="13"/>
      <c r="I497" s="13"/>
      <c r="J497" s="13"/>
      <c r="K497" s="8"/>
      <c r="L497" s="9"/>
    </row>
    <row r="498">
      <c r="A498" s="10"/>
      <c r="B498" s="10"/>
      <c r="C498" s="10"/>
      <c r="D498" s="10"/>
      <c r="E498" s="29"/>
      <c r="F498" s="13"/>
      <c r="G498" s="13"/>
      <c r="H498" s="13"/>
      <c r="I498" s="13"/>
      <c r="J498" s="13"/>
      <c r="K498" s="8"/>
      <c r="L498" s="9"/>
    </row>
    <row r="499">
      <c r="A499" s="10"/>
      <c r="B499" s="10"/>
      <c r="C499" s="10"/>
      <c r="D499" s="10"/>
      <c r="E499" s="29"/>
      <c r="F499" s="13"/>
      <c r="G499" s="13"/>
      <c r="H499" s="13"/>
      <c r="I499" s="13"/>
      <c r="J499" s="13"/>
      <c r="K499" s="8"/>
      <c r="L499" s="9"/>
    </row>
    <row r="500">
      <c r="A500" s="10"/>
      <c r="B500" s="10"/>
      <c r="C500" s="10"/>
      <c r="D500" s="10"/>
      <c r="E500" s="29"/>
      <c r="F500" s="13"/>
      <c r="G500" s="13"/>
      <c r="H500" s="13"/>
      <c r="I500" s="13"/>
      <c r="J500" s="13"/>
      <c r="K500" s="8"/>
      <c r="L500" s="9"/>
    </row>
    <row r="501">
      <c r="A501" s="10"/>
      <c r="B501" s="10"/>
      <c r="C501" s="10"/>
      <c r="D501" s="10"/>
      <c r="E501" s="29"/>
      <c r="F501" s="13"/>
      <c r="G501" s="13"/>
      <c r="H501" s="13"/>
      <c r="I501" s="13"/>
      <c r="J501" s="13"/>
      <c r="K501" s="8"/>
      <c r="L501" s="9"/>
    </row>
    <row r="502">
      <c r="A502" s="10"/>
      <c r="B502" s="10"/>
      <c r="C502" s="10"/>
      <c r="D502" s="10"/>
      <c r="E502" s="29"/>
      <c r="F502" s="13"/>
      <c r="G502" s="13"/>
      <c r="H502" s="13"/>
      <c r="I502" s="13"/>
      <c r="J502" s="13"/>
      <c r="K502" s="8"/>
      <c r="L502" s="9"/>
    </row>
    <row r="503">
      <c r="A503" s="10"/>
      <c r="B503" s="10"/>
      <c r="C503" s="10"/>
      <c r="D503" s="10"/>
      <c r="E503" s="29"/>
      <c r="F503" s="13"/>
      <c r="G503" s="13"/>
      <c r="H503" s="13"/>
      <c r="I503" s="13"/>
      <c r="J503" s="13"/>
      <c r="K503" s="8"/>
      <c r="L503" s="9"/>
    </row>
    <row r="504">
      <c r="A504" s="10"/>
      <c r="B504" s="10"/>
      <c r="C504" s="10"/>
      <c r="D504" s="10"/>
      <c r="E504" s="29"/>
      <c r="F504" s="13"/>
      <c r="G504" s="13"/>
      <c r="H504" s="13"/>
      <c r="I504" s="13"/>
      <c r="J504" s="13"/>
      <c r="K504" s="8"/>
      <c r="L504" s="9"/>
    </row>
    <row r="505">
      <c r="A505" s="10"/>
      <c r="B505" s="10"/>
      <c r="C505" s="10"/>
      <c r="D505" s="10"/>
      <c r="E505" s="29"/>
      <c r="F505" s="13"/>
      <c r="G505" s="13"/>
      <c r="H505" s="13"/>
      <c r="I505" s="13"/>
      <c r="J505" s="13"/>
      <c r="K505" s="8"/>
      <c r="L505" s="9"/>
    </row>
    <row r="506">
      <c r="A506" s="10"/>
      <c r="B506" s="10"/>
      <c r="C506" s="10"/>
      <c r="D506" s="10"/>
      <c r="E506" s="29"/>
      <c r="F506" s="13"/>
      <c r="G506" s="13"/>
      <c r="H506" s="13"/>
      <c r="I506" s="13"/>
      <c r="J506" s="13"/>
      <c r="K506" s="8"/>
      <c r="L506" s="9"/>
    </row>
    <row r="507">
      <c r="A507" s="10"/>
      <c r="B507" s="10"/>
      <c r="C507" s="10"/>
      <c r="D507" s="10"/>
      <c r="E507" s="29"/>
      <c r="F507" s="13"/>
      <c r="G507" s="13"/>
      <c r="H507" s="13"/>
      <c r="I507" s="13"/>
      <c r="J507" s="13"/>
      <c r="K507" s="8"/>
      <c r="L507" s="9"/>
    </row>
    <row r="508">
      <c r="A508" s="10"/>
      <c r="B508" s="10"/>
      <c r="C508" s="10"/>
      <c r="D508" s="10"/>
      <c r="E508" s="29"/>
      <c r="F508" s="13"/>
      <c r="G508" s="13"/>
      <c r="H508" s="13"/>
      <c r="I508" s="13"/>
      <c r="J508" s="13"/>
      <c r="K508" s="8"/>
      <c r="L508" s="9"/>
    </row>
    <row r="509">
      <c r="A509" s="10"/>
      <c r="B509" s="10"/>
      <c r="C509" s="10"/>
      <c r="D509" s="10"/>
      <c r="E509" s="29"/>
      <c r="F509" s="13"/>
      <c r="G509" s="13"/>
      <c r="H509" s="13"/>
      <c r="I509" s="13"/>
      <c r="J509" s="13"/>
      <c r="K509" s="8"/>
      <c r="L509" s="9"/>
    </row>
    <row r="510">
      <c r="A510" s="10"/>
      <c r="B510" s="10"/>
      <c r="C510" s="10"/>
      <c r="D510" s="10"/>
      <c r="E510" s="29"/>
      <c r="F510" s="13"/>
      <c r="G510" s="13"/>
      <c r="H510" s="13"/>
      <c r="I510" s="13"/>
      <c r="J510" s="13"/>
      <c r="K510" s="8"/>
      <c r="L510" s="9"/>
    </row>
    <row r="511">
      <c r="A511" s="10"/>
      <c r="B511" s="10"/>
      <c r="C511" s="10"/>
      <c r="D511" s="10"/>
      <c r="E511" s="29"/>
      <c r="F511" s="13"/>
      <c r="G511" s="13"/>
      <c r="H511" s="13"/>
      <c r="I511" s="13"/>
      <c r="J511" s="13"/>
      <c r="K511" s="8"/>
      <c r="L511" s="9"/>
    </row>
    <row r="512">
      <c r="A512" s="10"/>
      <c r="B512" s="10"/>
      <c r="C512" s="10"/>
      <c r="D512" s="10"/>
      <c r="E512" s="29"/>
      <c r="F512" s="13"/>
      <c r="G512" s="13"/>
      <c r="H512" s="13"/>
      <c r="I512" s="13"/>
      <c r="J512" s="13"/>
      <c r="K512" s="8"/>
      <c r="L512" s="9"/>
    </row>
    <row r="513">
      <c r="A513" s="10"/>
      <c r="B513" s="10"/>
      <c r="C513" s="10"/>
      <c r="D513" s="10"/>
      <c r="E513" s="29"/>
      <c r="F513" s="13"/>
      <c r="G513" s="13"/>
      <c r="H513" s="13"/>
      <c r="I513" s="13"/>
      <c r="J513" s="13"/>
      <c r="K513" s="8"/>
      <c r="L513" s="9"/>
    </row>
    <row r="514">
      <c r="A514" s="10"/>
      <c r="B514" s="10"/>
      <c r="C514" s="10"/>
      <c r="D514" s="10"/>
      <c r="E514" s="29"/>
      <c r="F514" s="13"/>
      <c r="G514" s="13"/>
      <c r="H514" s="13"/>
      <c r="I514" s="13"/>
      <c r="J514" s="13"/>
      <c r="K514" s="8"/>
      <c r="L514" s="9"/>
    </row>
    <row r="515">
      <c r="A515" s="10"/>
      <c r="B515" s="10"/>
      <c r="C515" s="10"/>
      <c r="D515" s="10"/>
      <c r="E515" s="29"/>
      <c r="F515" s="13"/>
      <c r="G515" s="13"/>
      <c r="H515" s="13"/>
      <c r="I515" s="13"/>
      <c r="J515" s="13"/>
      <c r="K515" s="8"/>
      <c r="L515" s="9"/>
    </row>
    <row r="516">
      <c r="A516" s="10"/>
      <c r="B516" s="10"/>
      <c r="C516" s="10"/>
      <c r="D516" s="10"/>
      <c r="E516" s="29"/>
      <c r="F516" s="13"/>
      <c r="G516" s="13"/>
      <c r="H516" s="13"/>
      <c r="I516" s="13"/>
      <c r="J516" s="13"/>
      <c r="K516" s="8"/>
      <c r="L516" s="9"/>
    </row>
    <row r="517">
      <c r="A517" s="10"/>
      <c r="B517" s="10"/>
      <c r="C517" s="10"/>
      <c r="D517" s="10"/>
      <c r="E517" s="29"/>
      <c r="F517" s="13"/>
      <c r="G517" s="13"/>
      <c r="H517" s="13"/>
      <c r="I517" s="13"/>
      <c r="J517" s="13"/>
      <c r="K517" s="8"/>
      <c r="L517" s="9"/>
    </row>
    <row r="518">
      <c r="A518" s="10"/>
      <c r="B518" s="10"/>
      <c r="C518" s="10"/>
      <c r="D518" s="10"/>
      <c r="E518" s="29"/>
      <c r="F518" s="13"/>
      <c r="G518" s="13"/>
      <c r="H518" s="13"/>
      <c r="I518" s="13"/>
      <c r="J518" s="13"/>
      <c r="K518" s="8"/>
      <c r="L518" s="9"/>
    </row>
    <row r="519">
      <c r="A519" s="10"/>
      <c r="B519" s="10"/>
      <c r="C519" s="10"/>
      <c r="D519" s="10"/>
      <c r="E519" s="29"/>
      <c r="F519" s="13"/>
      <c r="G519" s="13"/>
      <c r="H519" s="13"/>
      <c r="I519" s="13"/>
      <c r="J519" s="13"/>
      <c r="K519" s="8"/>
      <c r="L519" s="9"/>
    </row>
    <row r="520">
      <c r="A520" s="10"/>
      <c r="B520" s="10"/>
      <c r="C520" s="10"/>
      <c r="D520" s="10"/>
      <c r="E520" s="29"/>
      <c r="F520" s="13"/>
      <c r="G520" s="13"/>
      <c r="H520" s="13"/>
      <c r="I520" s="13"/>
      <c r="J520" s="13"/>
      <c r="K520" s="8"/>
      <c r="L520" s="9"/>
    </row>
    <row r="521">
      <c r="A521" s="10"/>
      <c r="B521" s="10"/>
      <c r="C521" s="10"/>
      <c r="D521" s="10"/>
      <c r="E521" s="29"/>
      <c r="F521" s="13"/>
      <c r="G521" s="13"/>
      <c r="H521" s="13"/>
      <c r="I521" s="13"/>
      <c r="J521" s="13"/>
      <c r="K521" s="8"/>
      <c r="L521" s="9"/>
    </row>
    <row r="522">
      <c r="A522" s="10"/>
      <c r="B522" s="10"/>
      <c r="C522" s="10"/>
      <c r="D522" s="10"/>
      <c r="E522" s="29"/>
      <c r="F522" s="13"/>
      <c r="G522" s="13"/>
      <c r="H522" s="13"/>
      <c r="I522" s="13"/>
      <c r="J522" s="13"/>
      <c r="K522" s="8"/>
      <c r="L522" s="9"/>
    </row>
    <row r="523">
      <c r="A523" s="10"/>
      <c r="B523" s="10"/>
      <c r="C523" s="10"/>
      <c r="D523" s="10"/>
      <c r="E523" s="29"/>
      <c r="F523" s="13"/>
      <c r="G523" s="13"/>
      <c r="H523" s="13"/>
      <c r="I523" s="13"/>
      <c r="J523" s="13"/>
      <c r="K523" s="8"/>
      <c r="L523" s="9"/>
    </row>
    <row r="524">
      <c r="A524" s="10"/>
      <c r="B524" s="10"/>
      <c r="C524" s="10"/>
      <c r="D524" s="10"/>
      <c r="E524" s="29"/>
      <c r="F524" s="13"/>
      <c r="G524" s="13"/>
      <c r="H524" s="13"/>
      <c r="I524" s="13"/>
      <c r="J524" s="13"/>
      <c r="K524" s="8"/>
      <c r="L524" s="9"/>
    </row>
    <row r="525">
      <c r="A525" s="10"/>
      <c r="B525" s="10"/>
      <c r="C525" s="10"/>
      <c r="D525" s="10"/>
      <c r="E525" s="29"/>
      <c r="F525" s="13"/>
      <c r="G525" s="13"/>
      <c r="H525" s="13"/>
      <c r="I525" s="13"/>
      <c r="J525" s="13"/>
      <c r="K525" s="8"/>
      <c r="L525" s="9"/>
    </row>
    <row r="526">
      <c r="A526" s="10"/>
      <c r="B526" s="10"/>
      <c r="C526" s="10"/>
      <c r="D526" s="10"/>
      <c r="E526" s="29"/>
      <c r="F526" s="13"/>
      <c r="G526" s="13"/>
      <c r="H526" s="13"/>
      <c r="I526" s="13"/>
      <c r="J526" s="13"/>
      <c r="K526" s="8"/>
      <c r="L526" s="9"/>
    </row>
    <row r="527">
      <c r="A527" s="10"/>
      <c r="B527" s="10"/>
      <c r="C527" s="10"/>
      <c r="D527" s="10"/>
      <c r="E527" s="29"/>
      <c r="F527" s="13"/>
      <c r="G527" s="13"/>
      <c r="H527" s="13"/>
      <c r="I527" s="13"/>
      <c r="J527" s="13"/>
      <c r="K527" s="8"/>
      <c r="L527" s="9"/>
    </row>
    <row r="528">
      <c r="A528" s="10"/>
      <c r="B528" s="10"/>
      <c r="C528" s="10"/>
      <c r="D528" s="10"/>
      <c r="E528" s="29"/>
      <c r="F528" s="13"/>
      <c r="G528" s="13"/>
      <c r="H528" s="13"/>
      <c r="I528" s="13"/>
      <c r="J528" s="13"/>
      <c r="K528" s="8"/>
      <c r="L528" s="9"/>
    </row>
    <row r="529">
      <c r="A529" s="10"/>
      <c r="B529" s="10"/>
      <c r="C529" s="10"/>
      <c r="D529" s="10"/>
      <c r="E529" s="29"/>
      <c r="F529" s="13"/>
      <c r="G529" s="13"/>
      <c r="H529" s="13"/>
      <c r="I529" s="13"/>
      <c r="J529" s="13"/>
      <c r="K529" s="8"/>
      <c r="L529" s="9"/>
    </row>
    <row r="530">
      <c r="A530" s="10"/>
      <c r="B530" s="10"/>
      <c r="C530" s="10"/>
      <c r="D530" s="10"/>
      <c r="E530" s="29"/>
      <c r="F530" s="13"/>
      <c r="G530" s="13"/>
      <c r="H530" s="13"/>
      <c r="I530" s="13"/>
      <c r="J530" s="13"/>
      <c r="K530" s="8"/>
      <c r="L530" s="9"/>
    </row>
    <row r="531">
      <c r="A531" s="10"/>
      <c r="B531" s="10"/>
      <c r="C531" s="10"/>
      <c r="D531" s="10"/>
      <c r="E531" s="29"/>
      <c r="F531" s="13"/>
      <c r="G531" s="13"/>
      <c r="H531" s="13"/>
      <c r="I531" s="13"/>
      <c r="J531" s="13"/>
      <c r="K531" s="8"/>
      <c r="L531" s="9"/>
    </row>
    <row r="532">
      <c r="A532" s="10"/>
      <c r="B532" s="10"/>
      <c r="C532" s="10"/>
      <c r="D532" s="10"/>
      <c r="E532" s="29"/>
      <c r="F532" s="13"/>
      <c r="G532" s="13"/>
      <c r="H532" s="13"/>
      <c r="I532" s="13"/>
      <c r="J532" s="13"/>
      <c r="K532" s="8"/>
      <c r="L532" s="9"/>
    </row>
    <row r="533">
      <c r="A533" s="10"/>
      <c r="B533" s="10"/>
      <c r="C533" s="10"/>
      <c r="D533" s="10"/>
      <c r="E533" s="29"/>
      <c r="F533" s="13"/>
      <c r="G533" s="13"/>
      <c r="H533" s="13"/>
      <c r="I533" s="13"/>
      <c r="J533" s="13"/>
      <c r="K533" s="8"/>
      <c r="L533" s="9"/>
    </row>
    <row r="534">
      <c r="A534" s="10"/>
      <c r="B534" s="10"/>
      <c r="C534" s="10"/>
      <c r="D534" s="10"/>
      <c r="E534" s="29"/>
      <c r="F534" s="13"/>
      <c r="G534" s="13"/>
      <c r="H534" s="13"/>
      <c r="I534" s="13"/>
      <c r="J534" s="13"/>
      <c r="K534" s="8"/>
      <c r="L534" s="9"/>
    </row>
    <row r="535">
      <c r="A535" s="10"/>
      <c r="B535" s="10"/>
      <c r="C535" s="10"/>
      <c r="D535" s="10"/>
      <c r="E535" s="29"/>
      <c r="F535" s="13"/>
      <c r="G535" s="13"/>
      <c r="H535" s="13"/>
      <c r="I535" s="13"/>
      <c r="J535" s="13"/>
      <c r="K535" s="8"/>
      <c r="L535" s="9"/>
    </row>
    <row r="536">
      <c r="A536" s="10"/>
      <c r="B536" s="10"/>
      <c r="C536" s="10"/>
      <c r="D536" s="10"/>
      <c r="E536" s="29"/>
      <c r="F536" s="13"/>
      <c r="G536" s="13"/>
      <c r="H536" s="13"/>
      <c r="I536" s="13"/>
      <c r="J536" s="13"/>
      <c r="K536" s="8"/>
      <c r="L536" s="9"/>
    </row>
    <row r="537">
      <c r="A537" s="10"/>
      <c r="B537" s="10"/>
      <c r="C537" s="10"/>
      <c r="D537" s="10"/>
      <c r="E537" s="29"/>
      <c r="F537" s="13"/>
      <c r="G537" s="13"/>
      <c r="H537" s="13"/>
      <c r="I537" s="13"/>
      <c r="J537" s="13"/>
      <c r="K537" s="8"/>
      <c r="L537" s="9"/>
    </row>
    <row r="538">
      <c r="A538" s="10"/>
      <c r="B538" s="10"/>
      <c r="C538" s="10"/>
      <c r="D538" s="10"/>
      <c r="E538" s="29"/>
      <c r="F538" s="13"/>
      <c r="G538" s="13"/>
      <c r="H538" s="13"/>
      <c r="I538" s="13"/>
      <c r="J538" s="13"/>
      <c r="K538" s="8"/>
      <c r="L538" s="9"/>
    </row>
    <row r="539">
      <c r="A539" s="10"/>
      <c r="B539" s="10"/>
      <c r="C539" s="10"/>
      <c r="D539" s="10"/>
      <c r="E539" s="29"/>
      <c r="F539" s="13"/>
      <c r="G539" s="13"/>
      <c r="H539" s="13"/>
      <c r="I539" s="13"/>
      <c r="J539" s="13"/>
      <c r="K539" s="8"/>
      <c r="L539" s="9"/>
    </row>
    <row r="540">
      <c r="A540" s="10"/>
      <c r="B540" s="10"/>
      <c r="C540" s="10"/>
      <c r="D540" s="10"/>
      <c r="E540" s="29"/>
      <c r="F540" s="13"/>
      <c r="G540" s="13"/>
      <c r="H540" s="13"/>
      <c r="I540" s="13"/>
      <c r="J540" s="13"/>
      <c r="K540" s="8"/>
      <c r="L540" s="9"/>
    </row>
    <row r="541">
      <c r="A541" s="10"/>
      <c r="B541" s="10"/>
      <c r="C541" s="10"/>
      <c r="D541" s="10"/>
      <c r="E541" s="29"/>
      <c r="F541" s="13"/>
      <c r="G541" s="13"/>
      <c r="H541" s="13"/>
      <c r="I541" s="13"/>
      <c r="J541" s="13"/>
      <c r="K541" s="8"/>
      <c r="L541" s="9"/>
    </row>
    <row r="542">
      <c r="A542" s="10"/>
      <c r="B542" s="10"/>
      <c r="C542" s="10"/>
      <c r="D542" s="10"/>
      <c r="E542" s="29"/>
      <c r="F542" s="13"/>
      <c r="G542" s="13"/>
      <c r="H542" s="13"/>
      <c r="I542" s="13"/>
      <c r="J542" s="13"/>
      <c r="K542" s="8"/>
      <c r="L542" s="9"/>
    </row>
    <row r="543">
      <c r="A543" s="10"/>
      <c r="B543" s="10"/>
      <c r="C543" s="10"/>
      <c r="D543" s="10"/>
      <c r="E543" s="29"/>
      <c r="F543" s="13"/>
      <c r="G543" s="13"/>
      <c r="H543" s="13"/>
      <c r="I543" s="13"/>
      <c r="J543" s="13"/>
      <c r="K543" s="8"/>
      <c r="L543" s="9"/>
    </row>
    <row r="544">
      <c r="A544" s="10"/>
      <c r="B544" s="10"/>
      <c r="C544" s="10"/>
      <c r="D544" s="10"/>
      <c r="E544" s="29"/>
      <c r="F544" s="13"/>
      <c r="G544" s="13"/>
      <c r="H544" s="13"/>
      <c r="I544" s="13"/>
      <c r="J544" s="13"/>
      <c r="K544" s="8"/>
      <c r="L544" s="9"/>
    </row>
    <row r="545">
      <c r="A545" s="10"/>
      <c r="B545" s="10"/>
      <c r="C545" s="10"/>
      <c r="D545" s="10"/>
      <c r="E545" s="29"/>
      <c r="F545" s="13"/>
      <c r="G545" s="13"/>
      <c r="H545" s="13"/>
      <c r="I545" s="13"/>
      <c r="J545" s="13"/>
      <c r="K545" s="8"/>
      <c r="L545" s="9"/>
    </row>
    <row r="546">
      <c r="A546" s="10"/>
      <c r="B546" s="10"/>
      <c r="C546" s="10"/>
      <c r="D546" s="10"/>
      <c r="E546" s="29"/>
      <c r="F546" s="13"/>
      <c r="G546" s="13"/>
      <c r="H546" s="13"/>
      <c r="I546" s="13"/>
      <c r="J546" s="13"/>
      <c r="K546" s="8"/>
      <c r="L546" s="9"/>
    </row>
    <row r="547">
      <c r="A547" s="10"/>
      <c r="B547" s="10"/>
      <c r="C547" s="10"/>
      <c r="D547" s="10"/>
      <c r="E547" s="29"/>
      <c r="F547" s="13"/>
      <c r="G547" s="13"/>
      <c r="H547" s="13"/>
      <c r="I547" s="13"/>
      <c r="J547" s="13"/>
      <c r="K547" s="8"/>
      <c r="L547" s="9"/>
    </row>
    <row r="548">
      <c r="A548" s="10"/>
      <c r="B548" s="10"/>
      <c r="C548" s="10"/>
      <c r="D548" s="10"/>
      <c r="E548" s="29"/>
      <c r="F548" s="13"/>
      <c r="G548" s="13"/>
      <c r="H548" s="13"/>
      <c r="I548" s="13"/>
      <c r="J548" s="13"/>
      <c r="K548" s="8"/>
      <c r="L548" s="9"/>
    </row>
    <row r="549">
      <c r="A549" s="10"/>
      <c r="B549" s="10"/>
      <c r="C549" s="10"/>
      <c r="D549" s="10"/>
      <c r="E549" s="29"/>
      <c r="F549" s="13"/>
      <c r="G549" s="13"/>
      <c r="H549" s="13"/>
      <c r="I549" s="13"/>
      <c r="J549" s="13"/>
      <c r="K549" s="8"/>
      <c r="L549" s="9"/>
    </row>
    <row r="550">
      <c r="A550" s="10"/>
      <c r="B550" s="10"/>
      <c r="C550" s="10"/>
      <c r="D550" s="10"/>
      <c r="E550" s="29"/>
      <c r="F550" s="13"/>
      <c r="G550" s="13"/>
      <c r="H550" s="13"/>
      <c r="I550" s="13"/>
      <c r="J550" s="13"/>
      <c r="K550" s="8"/>
      <c r="L550" s="9"/>
    </row>
    <row r="551">
      <c r="A551" s="10"/>
      <c r="B551" s="10"/>
      <c r="C551" s="10"/>
      <c r="D551" s="10"/>
      <c r="E551" s="29"/>
      <c r="F551" s="13"/>
      <c r="G551" s="13"/>
      <c r="H551" s="13"/>
      <c r="I551" s="13"/>
      <c r="J551" s="13"/>
      <c r="K551" s="8"/>
      <c r="L551" s="9"/>
    </row>
    <row r="552">
      <c r="A552" s="10"/>
      <c r="B552" s="10"/>
      <c r="C552" s="10"/>
      <c r="D552" s="10"/>
      <c r="E552" s="29"/>
      <c r="F552" s="13"/>
      <c r="G552" s="13"/>
      <c r="H552" s="13"/>
      <c r="I552" s="13"/>
      <c r="J552" s="13"/>
      <c r="K552" s="8"/>
      <c r="L552" s="9"/>
    </row>
    <row r="553">
      <c r="A553" s="10"/>
      <c r="B553" s="10"/>
      <c r="C553" s="10"/>
      <c r="D553" s="10"/>
      <c r="E553" s="29"/>
      <c r="F553" s="13"/>
      <c r="G553" s="13"/>
      <c r="H553" s="13"/>
      <c r="I553" s="13"/>
      <c r="J553" s="13"/>
      <c r="K553" s="8"/>
      <c r="L553" s="9"/>
    </row>
    <row r="554">
      <c r="A554" s="10"/>
      <c r="B554" s="10"/>
      <c r="C554" s="10"/>
      <c r="D554" s="10"/>
      <c r="E554" s="29"/>
      <c r="F554" s="13"/>
      <c r="G554" s="13"/>
      <c r="H554" s="13"/>
      <c r="I554" s="13"/>
      <c r="J554" s="13"/>
      <c r="K554" s="8"/>
      <c r="L554" s="9"/>
    </row>
    <row r="555">
      <c r="A555" s="10"/>
      <c r="B555" s="10"/>
      <c r="C555" s="10"/>
      <c r="D555" s="10"/>
      <c r="E555" s="29"/>
      <c r="F555" s="13"/>
      <c r="G555" s="13"/>
      <c r="H555" s="13"/>
      <c r="I555" s="13"/>
      <c r="J555" s="13"/>
      <c r="K555" s="8"/>
      <c r="L555" s="9"/>
    </row>
    <row r="556">
      <c r="A556" s="10"/>
      <c r="B556" s="10"/>
      <c r="C556" s="10"/>
      <c r="D556" s="10"/>
      <c r="E556" s="29"/>
      <c r="F556" s="13"/>
      <c r="G556" s="13"/>
      <c r="H556" s="13"/>
      <c r="I556" s="13"/>
      <c r="J556" s="13"/>
      <c r="K556" s="8"/>
      <c r="L556" s="9"/>
    </row>
    <row r="557">
      <c r="A557" s="10"/>
      <c r="B557" s="10"/>
      <c r="C557" s="10"/>
      <c r="D557" s="10"/>
      <c r="E557" s="29"/>
      <c r="F557" s="13"/>
      <c r="G557" s="13"/>
      <c r="H557" s="13"/>
      <c r="I557" s="13"/>
      <c r="J557" s="13"/>
      <c r="K557" s="8"/>
      <c r="L557" s="9"/>
    </row>
    <row r="558">
      <c r="A558" s="10"/>
      <c r="B558" s="10"/>
      <c r="C558" s="10"/>
      <c r="D558" s="10"/>
      <c r="E558" s="29"/>
      <c r="F558" s="13"/>
      <c r="G558" s="13"/>
      <c r="H558" s="13"/>
      <c r="I558" s="13"/>
      <c r="J558" s="13"/>
      <c r="K558" s="8"/>
      <c r="L558" s="9"/>
    </row>
    <row r="559">
      <c r="A559" s="10"/>
      <c r="B559" s="10"/>
      <c r="C559" s="10"/>
      <c r="D559" s="10"/>
      <c r="E559" s="29"/>
      <c r="F559" s="13"/>
      <c r="G559" s="13"/>
      <c r="H559" s="13"/>
      <c r="I559" s="13"/>
      <c r="J559" s="13"/>
      <c r="K559" s="8"/>
      <c r="L559" s="9"/>
    </row>
    <row r="560">
      <c r="A560" s="10"/>
      <c r="B560" s="10"/>
      <c r="C560" s="10"/>
      <c r="D560" s="10"/>
      <c r="E560" s="29"/>
      <c r="F560" s="13"/>
      <c r="G560" s="13"/>
      <c r="H560" s="13"/>
      <c r="I560" s="13"/>
      <c r="J560" s="13"/>
      <c r="K560" s="8"/>
      <c r="L560" s="9"/>
    </row>
    <row r="561">
      <c r="A561" s="10"/>
      <c r="B561" s="10"/>
      <c r="C561" s="10"/>
      <c r="D561" s="10"/>
      <c r="E561" s="29"/>
      <c r="F561" s="13"/>
      <c r="G561" s="13"/>
      <c r="H561" s="13"/>
      <c r="I561" s="13"/>
      <c r="J561" s="13"/>
      <c r="K561" s="8"/>
      <c r="L561" s="9"/>
    </row>
    <row r="562">
      <c r="A562" s="10"/>
      <c r="B562" s="10"/>
      <c r="C562" s="10"/>
      <c r="D562" s="10"/>
      <c r="E562" s="29"/>
      <c r="F562" s="13"/>
      <c r="G562" s="13"/>
      <c r="H562" s="13"/>
      <c r="I562" s="13"/>
      <c r="J562" s="13"/>
      <c r="K562" s="8"/>
      <c r="L562" s="9"/>
    </row>
    <row r="563">
      <c r="A563" s="10"/>
      <c r="B563" s="10"/>
      <c r="C563" s="10"/>
      <c r="D563" s="10"/>
      <c r="E563" s="29"/>
      <c r="F563" s="13"/>
      <c r="G563" s="13"/>
      <c r="H563" s="13"/>
      <c r="I563" s="13"/>
      <c r="J563" s="13"/>
      <c r="K563" s="8"/>
      <c r="L563" s="9"/>
    </row>
    <row r="564">
      <c r="A564" s="10"/>
      <c r="B564" s="10"/>
      <c r="C564" s="10"/>
      <c r="D564" s="10"/>
      <c r="E564" s="29"/>
      <c r="F564" s="13"/>
      <c r="G564" s="13"/>
      <c r="H564" s="13"/>
      <c r="I564" s="13"/>
      <c r="J564" s="13"/>
      <c r="K564" s="8"/>
      <c r="L564" s="9"/>
    </row>
    <row r="565">
      <c r="A565" s="10"/>
      <c r="B565" s="10"/>
      <c r="C565" s="10"/>
      <c r="D565" s="10"/>
      <c r="E565" s="29"/>
      <c r="F565" s="13"/>
      <c r="G565" s="13"/>
      <c r="H565" s="13"/>
      <c r="I565" s="13"/>
      <c r="J565" s="13"/>
      <c r="K565" s="8"/>
      <c r="L565" s="9"/>
    </row>
    <row r="566">
      <c r="A566" s="10"/>
      <c r="B566" s="10"/>
      <c r="C566" s="10"/>
      <c r="D566" s="10"/>
      <c r="E566" s="29"/>
      <c r="F566" s="13"/>
      <c r="G566" s="13"/>
      <c r="H566" s="13"/>
      <c r="I566" s="13"/>
      <c r="J566" s="13"/>
      <c r="K566" s="8"/>
      <c r="L566" s="9"/>
    </row>
    <row r="567">
      <c r="A567" s="10"/>
      <c r="B567" s="10"/>
      <c r="C567" s="10"/>
      <c r="D567" s="10"/>
      <c r="E567" s="29"/>
      <c r="F567" s="13"/>
      <c r="G567" s="13"/>
      <c r="H567" s="13"/>
      <c r="I567" s="13"/>
      <c r="J567" s="13"/>
      <c r="K567" s="8"/>
      <c r="L567" s="9"/>
    </row>
    <row r="568">
      <c r="A568" s="10"/>
      <c r="B568" s="10"/>
      <c r="C568" s="10"/>
      <c r="D568" s="10"/>
      <c r="E568" s="29"/>
      <c r="F568" s="13"/>
      <c r="G568" s="13"/>
      <c r="H568" s="13"/>
      <c r="I568" s="13"/>
      <c r="J568" s="13"/>
      <c r="K568" s="8"/>
      <c r="L568" s="9"/>
    </row>
    <row r="569">
      <c r="A569" s="10"/>
      <c r="B569" s="10"/>
      <c r="C569" s="10"/>
      <c r="D569" s="10"/>
      <c r="E569" s="29"/>
      <c r="F569" s="13"/>
      <c r="G569" s="13"/>
      <c r="H569" s="13"/>
      <c r="I569" s="13"/>
      <c r="J569" s="13"/>
      <c r="K569" s="8"/>
      <c r="L569" s="9"/>
    </row>
    <row r="570">
      <c r="A570" s="10"/>
      <c r="B570" s="10"/>
      <c r="C570" s="10"/>
      <c r="D570" s="10"/>
      <c r="E570" s="29"/>
      <c r="F570" s="13"/>
      <c r="G570" s="13"/>
      <c r="H570" s="13"/>
      <c r="I570" s="13"/>
      <c r="J570" s="13"/>
      <c r="K570" s="8"/>
      <c r="L570" s="9"/>
    </row>
    <row r="571">
      <c r="A571" s="10"/>
      <c r="B571" s="10"/>
      <c r="C571" s="10"/>
      <c r="D571" s="10"/>
      <c r="E571" s="29"/>
      <c r="F571" s="13"/>
      <c r="G571" s="13"/>
      <c r="H571" s="13"/>
      <c r="I571" s="13"/>
      <c r="J571" s="13"/>
      <c r="K571" s="8"/>
      <c r="L571" s="9"/>
    </row>
    <row r="572">
      <c r="A572" s="10"/>
      <c r="B572" s="10"/>
      <c r="C572" s="10"/>
      <c r="D572" s="10"/>
      <c r="E572" s="29"/>
      <c r="F572" s="13"/>
      <c r="G572" s="13"/>
      <c r="H572" s="13"/>
      <c r="I572" s="13"/>
      <c r="J572" s="13"/>
      <c r="K572" s="8"/>
      <c r="L572" s="9"/>
    </row>
    <row r="573">
      <c r="A573" s="10"/>
      <c r="B573" s="10"/>
      <c r="C573" s="10"/>
      <c r="D573" s="10"/>
      <c r="E573" s="29"/>
      <c r="F573" s="13"/>
      <c r="G573" s="13"/>
      <c r="H573" s="13"/>
      <c r="I573" s="13"/>
      <c r="J573" s="13"/>
      <c r="K573" s="8"/>
      <c r="L573" s="9"/>
    </row>
    <row r="574">
      <c r="A574" s="10"/>
      <c r="B574" s="10"/>
      <c r="C574" s="10"/>
      <c r="D574" s="10"/>
      <c r="E574" s="29"/>
      <c r="F574" s="13"/>
      <c r="G574" s="13"/>
      <c r="H574" s="13"/>
      <c r="I574" s="13"/>
      <c r="J574" s="13"/>
      <c r="K574" s="8"/>
      <c r="L574" s="9"/>
    </row>
    <row r="575">
      <c r="A575" s="10"/>
      <c r="B575" s="10"/>
      <c r="C575" s="10"/>
      <c r="D575" s="10"/>
      <c r="E575" s="29"/>
      <c r="F575" s="13"/>
      <c r="G575" s="13"/>
      <c r="H575" s="13"/>
      <c r="I575" s="13"/>
      <c r="J575" s="13"/>
      <c r="K575" s="8"/>
      <c r="L575" s="9"/>
    </row>
    <row r="576">
      <c r="A576" s="10"/>
      <c r="B576" s="10"/>
      <c r="C576" s="10"/>
      <c r="D576" s="10"/>
      <c r="E576" s="29"/>
      <c r="F576" s="13"/>
      <c r="G576" s="13"/>
      <c r="H576" s="13"/>
      <c r="I576" s="13"/>
      <c r="J576" s="13"/>
      <c r="K576" s="8"/>
      <c r="L576" s="9"/>
    </row>
    <row r="577">
      <c r="A577" s="10"/>
      <c r="B577" s="10"/>
      <c r="C577" s="10"/>
      <c r="D577" s="10"/>
      <c r="E577" s="29"/>
      <c r="F577" s="13"/>
      <c r="G577" s="13"/>
      <c r="H577" s="13"/>
      <c r="I577" s="13"/>
      <c r="J577" s="13"/>
      <c r="K577" s="8"/>
      <c r="L577" s="9"/>
    </row>
    <row r="578">
      <c r="A578" s="10"/>
      <c r="B578" s="10"/>
      <c r="C578" s="10"/>
      <c r="D578" s="10"/>
      <c r="E578" s="29"/>
      <c r="F578" s="13"/>
      <c r="G578" s="13"/>
      <c r="H578" s="13"/>
      <c r="I578" s="13"/>
      <c r="J578" s="13"/>
      <c r="K578" s="8"/>
      <c r="L578" s="9"/>
    </row>
    <row r="579">
      <c r="A579" s="10"/>
      <c r="B579" s="10"/>
      <c r="C579" s="10"/>
      <c r="D579" s="10"/>
      <c r="E579" s="29"/>
      <c r="F579" s="13"/>
      <c r="G579" s="13"/>
      <c r="H579" s="13"/>
      <c r="I579" s="13"/>
      <c r="J579" s="13"/>
      <c r="K579" s="8"/>
      <c r="L579" s="9"/>
    </row>
    <row r="580">
      <c r="A580" s="10"/>
      <c r="B580" s="10"/>
      <c r="C580" s="10"/>
      <c r="D580" s="10"/>
      <c r="E580" s="29"/>
      <c r="F580" s="13"/>
      <c r="G580" s="13"/>
      <c r="H580" s="13"/>
      <c r="I580" s="13"/>
      <c r="J580" s="13"/>
      <c r="K580" s="8"/>
      <c r="L580" s="9"/>
    </row>
    <row r="581">
      <c r="A581" s="10"/>
      <c r="B581" s="10"/>
      <c r="C581" s="10"/>
      <c r="D581" s="10"/>
      <c r="E581" s="29"/>
      <c r="F581" s="13"/>
      <c r="G581" s="13"/>
      <c r="H581" s="13"/>
      <c r="I581" s="13"/>
      <c r="J581" s="13"/>
      <c r="K581" s="8"/>
      <c r="L581" s="9"/>
    </row>
    <row r="582">
      <c r="A582" s="10"/>
      <c r="B582" s="10"/>
      <c r="C582" s="10"/>
      <c r="D582" s="10"/>
      <c r="E582" s="29"/>
      <c r="F582" s="13"/>
      <c r="G582" s="13"/>
      <c r="H582" s="13"/>
      <c r="I582" s="13"/>
      <c r="J582" s="13"/>
      <c r="K582" s="8"/>
      <c r="L582" s="9"/>
    </row>
    <row r="583">
      <c r="A583" s="10"/>
      <c r="B583" s="10"/>
      <c r="C583" s="10"/>
      <c r="D583" s="10"/>
      <c r="E583" s="29"/>
      <c r="F583" s="13"/>
      <c r="G583" s="13"/>
      <c r="H583" s="13"/>
      <c r="I583" s="13"/>
      <c r="J583" s="13"/>
      <c r="K583" s="8"/>
      <c r="L583" s="9"/>
    </row>
    <row r="584">
      <c r="A584" s="10"/>
      <c r="B584" s="10"/>
      <c r="C584" s="10"/>
      <c r="D584" s="10"/>
      <c r="E584" s="29"/>
      <c r="F584" s="13"/>
      <c r="G584" s="13"/>
      <c r="H584" s="13"/>
      <c r="I584" s="13"/>
      <c r="J584" s="13"/>
      <c r="K584" s="8"/>
      <c r="L584" s="9"/>
    </row>
    <row r="585">
      <c r="A585" s="10"/>
      <c r="B585" s="10"/>
      <c r="C585" s="10"/>
      <c r="D585" s="10"/>
      <c r="E585" s="29"/>
      <c r="F585" s="13"/>
      <c r="G585" s="13"/>
      <c r="H585" s="13"/>
      <c r="I585" s="13"/>
      <c r="J585" s="13"/>
      <c r="K585" s="8"/>
      <c r="L585" s="9"/>
    </row>
    <row r="586">
      <c r="A586" s="10"/>
      <c r="B586" s="10"/>
      <c r="C586" s="10"/>
      <c r="D586" s="10"/>
      <c r="E586" s="29"/>
      <c r="F586" s="13"/>
      <c r="G586" s="13"/>
      <c r="H586" s="13"/>
      <c r="I586" s="13"/>
      <c r="J586" s="13"/>
      <c r="K586" s="8"/>
      <c r="L586" s="9"/>
    </row>
    <row r="587">
      <c r="A587" s="10"/>
      <c r="B587" s="10"/>
      <c r="C587" s="10"/>
      <c r="D587" s="10"/>
      <c r="E587" s="29"/>
      <c r="F587" s="13"/>
      <c r="G587" s="13"/>
      <c r="H587" s="13"/>
      <c r="I587" s="13"/>
      <c r="J587" s="13"/>
      <c r="K587" s="8"/>
      <c r="L587" s="9"/>
    </row>
    <row r="588">
      <c r="A588" s="10"/>
      <c r="B588" s="10"/>
      <c r="C588" s="10"/>
      <c r="D588" s="10"/>
      <c r="E588" s="29"/>
      <c r="F588" s="13"/>
      <c r="G588" s="13"/>
      <c r="H588" s="13"/>
      <c r="I588" s="13"/>
      <c r="J588" s="13"/>
      <c r="K588" s="8"/>
      <c r="L588" s="9"/>
    </row>
    <row r="589">
      <c r="A589" s="10"/>
      <c r="B589" s="10"/>
      <c r="C589" s="10"/>
      <c r="D589" s="10"/>
      <c r="E589" s="29"/>
      <c r="F589" s="13"/>
      <c r="G589" s="13"/>
      <c r="H589" s="13"/>
      <c r="I589" s="13"/>
      <c r="J589" s="13"/>
      <c r="K589" s="8"/>
      <c r="L589" s="9"/>
    </row>
    <row r="590">
      <c r="A590" s="10"/>
      <c r="B590" s="10"/>
      <c r="C590" s="10"/>
      <c r="D590" s="10"/>
      <c r="E590" s="29"/>
      <c r="F590" s="13"/>
      <c r="G590" s="13"/>
      <c r="H590" s="13"/>
      <c r="I590" s="13"/>
      <c r="J590" s="13"/>
      <c r="K590" s="8"/>
      <c r="L590" s="9"/>
    </row>
    <row r="591">
      <c r="A591" s="10"/>
      <c r="B591" s="10"/>
      <c r="C591" s="10"/>
      <c r="D591" s="10"/>
      <c r="E591" s="29"/>
      <c r="F591" s="13"/>
      <c r="G591" s="13"/>
      <c r="H591" s="13"/>
      <c r="I591" s="13"/>
      <c r="J591" s="13"/>
      <c r="K591" s="8"/>
      <c r="L591" s="9"/>
    </row>
    <row r="592">
      <c r="A592" s="10"/>
      <c r="B592" s="10"/>
      <c r="C592" s="10"/>
      <c r="D592" s="10"/>
      <c r="E592" s="29"/>
      <c r="F592" s="13"/>
      <c r="G592" s="13"/>
      <c r="H592" s="13"/>
      <c r="I592" s="13"/>
      <c r="J592" s="13"/>
      <c r="K592" s="8"/>
      <c r="L592" s="9"/>
    </row>
    <row r="593">
      <c r="A593" s="10"/>
      <c r="B593" s="10"/>
      <c r="C593" s="10"/>
      <c r="D593" s="10"/>
      <c r="E593" s="29"/>
      <c r="F593" s="13"/>
      <c r="G593" s="13"/>
      <c r="H593" s="13"/>
      <c r="I593" s="13"/>
      <c r="J593" s="13"/>
      <c r="K593" s="8"/>
      <c r="L593" s="9"/>
    </row>
    <row r="594">
      <c r="A594" s="10"/>
      <c r="B594" s="10"/>
      <c r="C594" s="10"/>
      <c r="D594" s="10"/>
      <c r="E594" s="29"/>
      <c r="F594" s="13"/>
      <c r="G594" s="13"/>
      <c r="H594" s="13"/>
      <c r="I594" s="13"/>
      <c r="J594" s="13"/>
      <c r="K594" s="8"/>
      <c r="L594" s="9"/>
    </row>
    <row r="595">
      <c r="A595" s="10"/>
      <c r="B595" s="10"/>
      <c r="C595" s="10"/>
      <c r="D595" s="10"/>
      <c r="E595" s="29"/>
      <c r="F595" s="13"/>
      <c r="G595" s="13"/>
      <c r="H595" s="13"/>
      <c r="I595" s="13"/>
      <c r="J595" s="13"/>
      <c r="K595" s="8"/>
      <c r="L595" s="9"/>
    </row>
    <row r="596">
      <c r="A596" s="10"/>
      <c r="B596" s="10"/>
      <c r="C596" s="10"/>
      <c r="D596" s="10"/>
      <c r="E596" s="29"/>
      <c r="F596" s="13"/>
      <c r="G596" s="13"/>
      <c r="H596" s="13"/>
      <c r="I596" s="13"/>
      <c r="J596" s="13"/>
      <c r="K596" s="8"/>
      <c r="L596" s="9"/>
    </row>
    <row r="597">
      <c r="A597" s="10"/>
      <c r="B597" s="10"/>
      <c r="C597" s="10"/>
      <c r="D597" s="10"/>
      <c r="E597" s="29"/>
      <c r="F597" s="13"/>
      <c r="G597" s="13"/>
      <c r="H597" s="13"/>
      <c r="I597" s="13"/>
      <c r="J597" s="13"/>
      <c r="K597" s="8"/>
      <c r="L597" s="9"/>
    </row>
    <row r="598">
      <c r="A598" s="10"/>
      <c r="B598" s="10"/>
      <c r="C598" s="10"/>
      <c r="D598" s="10"/>
      <c r="E598" s="29"/>
      <c r="F598" s="13"/>
      <c r="G598" s="13"/>
      <c r="H598" s="13"/>
      <c r="I598" s="13"/>
      <c r="J598" s="13"/>
      <c r="K598" s="8"/>
      <c r="L598" s="9"/>
    </row>
    <row r="599">
      <c r="A599" s="10"/>
      <c r="B599" s="10"/>
      <c r="C599" s="10"/>
      <c r="D599" s="10"/>
      <c r="E599" s="29"/>
      <c r="F599" s="13"/>
      <c r="G599" s="13"/>
      <c r="H599" s="13"/>
      <c r="I599" s="13"/>
      <c r="J599" s="13"/>
      <c r="K599" s="8"/>
      <c r="L599" s="9"/>
    </row>
    <row r="600">
      <c r="A600" s="10"/>
      <c r="B600" s="10"/>
      <c r="C600" s="10"/>
      <c r="D600" s="10"/>
      <c r="E600" s="29"/>
      <c r="F600" s="13"/>
      <c r="G600" s="13"/>
      <c r="H600" s="13"/>
      <c r="I600" s="13"/>
      <c r="J600" s="13"/>
      <c r="K600" s="8"/>
      <c r="L600" s="9"/>
    </row>
    <row r="601">
      <c r="A601" s="10"/>
      <c r="B601" s="10"/>
      <c r="C601" s="10"/>
      <c r="D601" s="10"/>
      <c r="E601" s="29"/>
      <c r="F601" s="13"/>
      <c r="G601" s="13"/>
      <c r="H601" s="13"/>
      <c r="I601" s="13"/>
      <c r="J601" s="13"/>
      <c r="K601" s="8"/>
      <c r="L601" s="9"/>
    </row>
    <row r="602">
      <c r="A602" s="10"/>
      <c r="B602" s="10"/>
      <c r="C602" s="10"/>
      <c r="D602" s="10"/>
      <c r="E602" s="29"/>
      <c r="F602" s="13"/>
      <c r="G602" s="13"/>
      <c r="H602" s="13"/>
      <c r="I602" s="13"/>
      <c r="J602" s="13"/>
      <c r="K602" s="8"/>
      <c r="L602" s="9"/>
    </row>
    <row r="603">
      <c r="A603" s="10"/>
      <c r="B603" s="10"/>
      <c r="C603" s="10"/>
      <c r="D603" s="10"/>
      <c r="E603" s="29"/>
      <c r="F603" s="13"/>
      <c r="G603" s="13"/>
      <c r="H603" s="13"/>
      <c r="I603" s="13"/>
      <c r="J603" s="13"/>
      <c r="K603" s="8"/>
      <c r="L603" s="9"/>
    </row>
    <row r="604">
      <c r="A604" s="10"/>
      <c r="B604" s="10"/>
      <c r="C604" s="10"/>
      <c r="D604" s="10"/>
      <c r="E604" s="29"/>
      <c r="F604" s="13"/>
      <c r="G604" s="13"/>
      <c r="H604" s="13"/>
      <c r="I604" s="13"/>
      <c r="J604" s="13"/>
      <c r="K604" s="8"/>
      <c r="L604" s="9"/>
    </row>
    <row r="605">
      <c r="A605" s="10"/>
      <c r="B605" s="10"/>
      <c r="C605" s="10"/>
      <c r="D605" s="10"/>
      <c r="E605" s="29"/>
      <c r="F605" s="13"/>
      <c r="G605" s="13"/>
      <c r="H605" s="13"/>
      <c r="I605" s="13"/>
      <c r="J605" s="13"/>
      <c r="K605" s="8"/>
      <c r="L605" s="9"/>
    </row>
    <row r="606">
      <c r="A606" s="10"/>
      <c r="B606" s="10"/>
      <c r="C606" s="10"/>
      <c r="D606" s="10"/>
      <c r="E606" s="29"/>
      <c r="F606" s="13"/>
      <c r="G606" s="13"/>
      <c r="H606" s="13"/>
      <c r="I606" s="13"/>
      <c r="J606" s="13"/>
      <c r="K606" s="8"/>
      <c r="L606" s="9"/>
    </row>
    <row r="607">
      <c r="A607" s="10"/>
      <c r="B607" s="10"/>
      <c r="C607" s="10"/>
      <c r="D607" s="10"/>
      <c r="E607" s="29"/>
      <c r="F607" s="13"/>
      <c r="G607" s="13"/>
      <c r="H607" s="13"/>
      <c r="I607" s="13"/>
      <c r="J607" s="13"/>
      <c r="K607" s="8"/>
      <c r="L607" s="9"/>
    </row>
    <row r="608">
      <c r="A608" s="10"/>
      <c r="B608" s="10"/>
      <c r="C608" s="10"/>
      <c r="D608" s="10"/>
      <c r="E608" s="29"/>
      <c r="F608" s="13"/>
      <c r="G608" s="13"/>
      <c r="H608" s="13"/>
      <c r="I608" s="13"/>
      <c r="J608" s="13"/>
      <c r="K608" s="8"/>
      <c r="L608" s="9"/>
    </row>
    <row r="609">
      <c r="A609" s="10"/>
      <c r="B609" s="10"/>
      <c r="C609" s="10"/>
      <c r="D609" s="10"/>
      <c r="E609" s="29"/>
      <c r="F609" s="13"/>
      <c r="G609" s="13"/>
      <c r="H609" s="13"/>
      <c r="I609" s="13"/>
      <c r="J609" s="13"/>
      <c r="K609" s="8"/>
      <c r="L609" s="9"/>
    </row>
    <row r="610">
      <c r="A610" s="10"/>
      <c r="B610" s="10"/>
      <c r="C610" s="10"/>
      <c r="D610" s="10"/>
      <c r="E610" s="29"/>
      <c r="F610" s="13"/>
      <c r="G610" s="13"/>
      <c r="H610" s="13"/>
      <c r="I610" s="13"/>
      <c r="J610" s="13"/>
      <c r="K610" s="8"/>
      <c r="L610" s="9"/>
    </row>
    <row r="611">
      <c r="A611" s="10"/>
      <c r="B611" s="10"/>
      <c r="C611" s="10"/>
      <c r="D611" s="10"/>
      <c r="E611" s="29"/>
      <c r="F611" s="13"/>
      <c r="G611" s="13"/>
      <c r="H611" s="13"/>
      <c r="I611" s="13"/>
      <c r="J611" s="13"/>
      <c r="K611" s="8"/>
      <c r="L611" s="9"/>
    </row>
    <row r="612">
      <c r="A612" s="10"/>
      <c r="B612" s="10"/>
      <c r="C612" s="10"/>
      <c r="D612" s="10"/>
      <c r="E612" s="29"/>
      <c r="F612" s="13"/>
      <c r="G612" s="13"/>
      <c r="H612" s="13"/>
      <c r="I612" s="13"/>
      <c r="J612" s="13"/>
      <c r="K612" s="8"/>
      <c r="L612" s="9"/>
    </row>
    <row r="613">
      <c r="A613" s="10"/>
      <c r="B613" s="10"/>
      <c r="C613" s="10"/>
      <c r="D613" s="10"/>
      <c r="E613" s="29"/>
      <c r="F613" s="13"/>
      <c r="G613" s="13"/>
      <c r="H613" s="13"/>
      <c r="I613" s="13"/>
      <c r="J613" s="13"/>
      <c r="K613" s="8"/>
      <c r="L613" s="9"/>
    </row>
    <row r="614">
      <c r="A614" s="10"/>
      <c r="B614" s="10"/>
      <c r="C614" s="10"/>
      <c r="D614" s="10"/>
      <c r="E614" s="29"/>
      <c r="F614" s="13"/>
      <c r="G614" s="13"/>
      <c r="H614" s="13"/>
      <c r="I614" s="13"/>
      <c r="J614" s="13"/>
      <c r="K614" s="8"/>
      <c r="L614" s="9"/>
    </row>
    <row r="615">
      <c r="A615" s="10"/>
      <c r="B615" s="10"/>
      <c r="C615" s="10"/>
      <c r="D615" s="10"/>
      <c r="E615" s="29"/>
      <c r="F615" s="13"/>
      <c r="G615" s="13"/>
      <c r="H615" s="13"/>
      <c r="I615" s="13"/>
      <c r="J615" s="13"/>
      <c r="K615" s="8"/>
      <c r="L615" s="9"/>
    </row>
    <row r="616">
      <c r="A616" s="10"/>
      <c r="B616" s="10"/>
      <c r="C616" s="10"/>
      <c r="D616" s="10"/>
      <c r="E616" s="29"/>
      <c r="F616" s="13"/>
      <c r="G616" s="13"/>
      <c r="H616" s="13"/>
      <c r="I616" s="13"/>
      <c r="J616" s="13"/>
      <c r="K616" s="8"/>
      <c r="L616" s="9"/>
    </row>
    <row r="617">
      <c r="A617" s="10"/>
      <c r="B617" s="10"/>
      <c r="C617" s="10"/>
      <c r="D617" s="10"/>
      <c r="E617" s="29"/>
      <c r="F617" s="13"/>
      <c r="G617" s="13"/>
      <c r="H617" s="13"/>
      <c r="I617" s="13"/>
      <c r="J617" s="13"/>
      <c r="K617" s="8"/>
      <c r="L617" s="9"/>
    </row>
    <row r="618">
      <c r="A618" s="10"/>
      <c r="B618" s="10"/>
      <c r="C618" s="10"/>
      <c r="D618" s="10"/>
      <c r="E618" s="29"/>
      <c r="F618" s="13"/>
      <c r="G618" s="13"/>
      <c r="H618" s="13"/>
      <c r="I618" s="13"/>
      <c r="J618" s="13"/>
      <c r="K618" s="8"/>
      <c r="L618" s="9"/>
    </row>
    <row r="619">
      <c r="A619" s="10"/>
      <c r="B619" s="10"/>
      <c r="C619" s="10"/>
      <c r="D619" s="10"/>
      <c r="E619" s="29"/>
      <c r="F619" s="13"/>
      <c r="G619" s="13"/>
      <c r="H619" s="13"/>
      <c r="I619" s="13"/>
      <c r="J619" s="13"/>
      <c r="K619" s="8"/>
      <c r="L619" s="9"/>
    </row>
    <row r="620">
      <c r="A620" s="10"/>
      <c r="B620" s="10"/>
      <c r="C620" s="10"/>
      <c r="D620" s="10"/>
      <c r="E620" s="29"/>
      <c r="F620" s="13"/>
      <c r="G620" s="13"/>
      <c r="H620" s="13"/>
      <c r="I620" s="13"/>
      <c r="J620" s="13"/>
      <c r="K620" s="8"/>
      <c r="L620" s="9"/>
    </row>
    <row r="621">
      <c r="A621" s="10"/>
      <c r="B621" s="10"/>
      <c r="C621" s="10"/>
      <c r="D621" s="10"/>
      <c r="E621" s="29"/>
      <c r="F621" s="13"/>
      <c r="G621" s="13"/>
      <c r="H621" s="13"/>
      <c r="I621" s="13"/>
      <c r="J621" s="13"/>
      <c r="K621" s="8"/>
      <c r="L621" s="9"/>
    </row>
    <row r="622">
      <c r="A622" s="10"/>
      <c r="B622" s="10"/>
      <c r="C622" s="10"/>
      <c r="D622" s="10"/>
      <c r="E622" s="29"/>
      <c r="F622" s="13"/>
      <c r="G622" s="13"/>
      <c r="H622" s="13"/>
      <c r="I622" s="13"/>
      <c r="J622" s="13"/>
      <c r="K622" s="8"/>
      <c r="L622" s="9"/>
    </row>
    <row r="623">
      <c r="A623" s="10"/>
      <c r="B623" s="10"/>
      <c r="C623" s="10"/>
      <c r="D623" s="10"/>
      <c r="E623" s="29"/>
      <c r="F623" s="13"/>
      <c r="G623" s="13"/>
      <c r="H623" s="13"/>
      <c r="I623" s="13"/>
      <c r="J623" s="13"/>
      <c r="K623" s="8"/>
      <c r="L623" s="9"/>
    </row>
    <row r="624">
      <c r="A624" s="10"/>
      <c r="B624" s="10"/>
      <c r="C624" s="10"/>
      <c r="D624" s="10"/>
      <c r="E624" s="29"/>
      <c r="F624" s="13"/>
      <c r="G624" s="13"/>
      <c r="H624" s="13"/>
      <c r="I624" s="13"/>
      <c r="J624" s="13"/>
      <c r="K624" s="8"/>
      <c r="L624" s="9"/>
    </row>
    <row r="625">
      <c r="A625" s="10"/>
      <c r="B625" s="10"/>
      <c r="C625" s="10"/>
      <c r="D625" s="10"/>
      <c r="E625" s="29"/>
      <c r="F625" s="13"/>
      <c r="G625" s="13"/>
      <c r="H625" s="13"/>
      <c r="I625" s="13"/>
      <c r="J625" s="13"/>
      <c r="K625" s="8"/>
      <c r="L625" s="9"/>
    </row>
    <row r="626">
      <c r="A626" s="10"/>
      <c r="B626" s="10"/>
      <c r="C626" s="10"/>
      <c r="D626" s="10"/>
      <c r="E626" s="29"/>
      <c r="F626" s="13"/>
      <c r="G626" s="13"/>
      <c r="H626" s="13"/>
      <c r="I626" s="13"/>
      <c r="J626" s="13"/>
      <c r="K626" s="8"/>
      <c r="L626" s="9"/>
    </row>
    <row r="627">
      <c r="A627" s="10"/>
      <c r="B627" s="10"/>
      <c r="C627" s="10"/>
      <c r="D627" s="10"/>
      <c r="E627" s="29"/>
      <c r="F627" s="13"/>
      <c r="G627" s="13"/>
      <c r="H627" s="13"/>
      <c r="I627" s="13"/>
      <c r="J627" s="13"/>
      <c r="K627" s="8"/>
      <c r="L627" s="9"/>
    </row>
    <row r="628">
      <c r="A628" s="10"/>
      <c r="B628" s="10"/>
      <c r="C628" s="10"/>
      <c r="D628" s="10"/>
      <c r="E628" s="29"/>
      <c r="F628" s="13"/>
      <c r="G628" s="13"/>
      <c r="H628" s="13"/>
      <c r="I628" s="13"/>
      <c r="J628" s="13"/>
      <c r="K628" s="8"/>
      <c r="L628" s="9"/>
    </row>
    <row r="629">
      <c r="A629" s="10"/>
      <c r="B629" s="10"/>
      <c r="C629" s="10"/>
      <c r="D629" s="10"/>
      <c r="E629" s="29"/>
      <c r="F629" s="13"/>
      <c r="G629" s="13"/>
      <c r="H629" s="13"/>
      <c r="I629" s="13"/>
      <c r="J629" s="13"/>
      <c r="K629" s="8"/>
      <c r="L629" s="9"/>
    </row>
    <row r="630">
      <c r="A630" s="10"/>
      <c r="B630" s="10"/>
      <c r="C630" s="10"/>
      <c r="D630" s="10"/>
      <c r="E630" s="29"/>
      <c r="F630" s="13"/>
      <c r="G630" s="13"/>
      <c r="H630" s="13"/>
      <c r="I630" s="13"/>
      <c r="J630" s="13"/>
      <c r="K630" s="8"/>
      <c r="L630" s="9"/>
    </row>
    <row r="631">
      <c r="A631" s="10"/>
      <c r="B631" s="10"/>
      <c r="C631" s="10"/>
      <c r="D631" s="10"/>
      <c r="E631" s="29"/>
      <c r="F631" s="13"/>
      <c r="G631" s="13"/>
      <c r="H631" s="13"/>
      <c r="I631" s="13"/>
      <c r="J631" s="13"/>
      <c r="K631" s="8"/>
      <c r="L631" s="9"/>
    </row>
    <row r="632">
      <c r="A632" s="10"/>
      <c r="B632" s="10"/>
      <c r="C632" s="10"/>
      <c r="D632" s="10"/>
      <c r="E632" s="29"/>
      <c r="F632" s="13"/>
      <c r="G632" s="13"/>
      <c r="H632" s="13"/>
      <c r="I632" s="13"/>
      <c r="J632" s="13"/>
      <c r="K632" s="8"/>
      <c r="L632" s="9"/>
    </row>
    <row r="633">
      <c r="A633" s="10"/>
      <c r="B633" s="10"/>
      <c r="C633" s="10"/>
      <c r="D633" s="10"/>
      <c r="E633" s="29"/>
      <c r="F633" s="13"/>
      <c r="G633" s="13"/>
      <c r="H633" s="13"/>
      <c r="I633" s="13"/>
      <c r="J633" s="13"/>
      <c r="K633" s="8"/>
      <c r="L633" s="9"/>
    </row>
    <row r="634">
      <c r="A634" s="10"/>
      <c r="B634" s="10"/>
      <c r="C634" s="10"/>
      <c r="D634" s="10"/>
      <c r="E634" s="29"/>
      <c r="F634" s="13"/>
      <c r="G634" s="13"/>
      <c r="H634" s="13"/>
      <c r="I634" s="13"/>
      <c r="J634" s="13"/>
      <c r="K634" s="8"/>
      <c r="L634" s="9"/>
    </row>
    <row r="635">
      <c r="A635" s="10"/>
      <c r="B635" s="10"/>
      <c r="C635" s="10"/>
      <c r="D635" s="10"/>
      <c r="E635" s="29"/>
      <c r="F635" s="13"/>
      <c r="G635" s="13"/>
      <c r="H635" s="13"/>
      <c r="I635" s="13"/>
      <c r="J635" s="13"/>
      <c r="K635" s="8"/>
      <c r="L635" s="9"/>
    </row>
    <row r="636">
      <c r="A636" s="10"/>
      <c r="B636" s="10"/>
      <c r="C636" s="10"/>
      <c r="D636" s="10"/>
      <c r="E636" s="29"/>
      <c r="F636" s="13"/>
      <c r="G636" s="13"/>
      <c r="H636" s="13"/>
      <c r="I636" s="13"/>
      <c r="J636" s="13"/>
      <c r="K636" s="8"/>
      <c r="L636" s="9"/>
    </row>
    <row r="637">
      <c r="A637" s="10"/>
      <c r="B637" s="10"/>
      <c r="C637" s="10"/>
      <c r="D637" s="10"/>
      <c r="E637" s="29"/>
      <c r="F637" s="13"/>
      <c r="G637" s="13"/>
      <c r="H637" s="13"/>
      <c r="I637" s="13"/>
      <c r="J637" s="13"/>
      <c r="K637" s="8"/>
      <c r="L637" s="9"/>
    </row>
    <row r="638">
      <c r="A638" s="10"/>
      <c r="B638" s="10"/>
      <c r="C638" s="10"/>
      <c r="D638" s="10"/>
      <c r="E638" s="29"/>
      <c r="F638" s="13"/>
      <c r="G638" s="13"/>
      <c r="H638" s="13"/>
      <c r="I638" s="13"/>
      <c r="J638" s="13"/>
      <c r="K638" s="8"/>
      <c r="L638" s="9"/>
    </row>
    <row r="639">
      <c r="A639" s="10"/>
      <c r="B639" s="10"/>
      <c r="C639" s="10"/>
      <c r="D639" s="10"/>
      <c r="E639" s="29"/>
      <c r="F639" s="13"/>
      <c r="G639" s="13"/>
      <c r="H639" s="13"/>
      <c r="I639" s="13"/>
      <c r="J639" s="13"/>
      <c r="K639" s="8"/>
      <c r="L639" s="9"/>
    </row>
    <row r="640">
      <c r="A640" s="10"/>
      <c r="B640" s="10"/>
      <c r="C640" s="10"/>
      <c r="D640" s="10"/>
      <c r="E640" s="29"/>
      <c r="F640" s="13"/>
      <c r="G640" s="13"/>
      <c r="H640" s="13"/>
      <c r="I640" s="13"/>
      <c r="J640" s="13"/>
      <c r="K640" s="8"/>
      <c r="L640" s="9"/>
    </row>
    <row r="641">
      <c r="A641" s="10"/>
      <c r="B641" s="10"/>
      <c r="C641" s="10"/>
      <c r="D641" s="10"/>
      <c r="E641" s="29"/>
      <c r="F641" s="13"/>
      <c r="G641" s="13"/>
      <c r="H641" s="13"/>
      <c r="I641" s="13"/>
      <c r="J641" s="13"/>
      <c r="K641" s="8"/>
      <c r="L641" s="9"/>
    </row>
    <row r="642">
      <c r="A642" s="10"/>
      <c r="B642" s="10"/>
      <c r="C642" s="10"/>
      <c r="D642" s="10"/>
      <c r="E642" s="29"/>
      <c r="F642" s="13"/>
      <c r="G642" s="13"/>
      <c r="H642" s="13"/>
      <c r="I642" s="13"/>
      <c r="J642" s="13"/>
      <c r="K642" s="8"/>
      <c r="L642" s="9"/>
    </row>
    <row r="643">
      <c r="A643" s="10"/>
      <c r="B643" s="10"/>
      <c r="C643" s="10"/>
      <c r="D643" s="10"/>
      <c r="E643" s="29"/>
      <c r="F643" s="13"/>
      <c r="G643" s="13"/>
      <c r="H643" s="13"/>
      <c r="I643" s="13"/>
      <c r="J643" s="13"/>
      <c r="K643" s="8"/>
      <c r="L643" s="9"/>
    </row>
    <row r="644">
      <c r="A644" s="10"/>
      <c r="B644" s="10"/>
      <c r="C644" s="10"/>
      <c r="D644" s="10"/>
      <c r="E644" s="29"/>
      <c r="F644" s="13"/>
      <c r="G644" s="13"/>
      <c r="H644" s="13"/>
      <c r="I644" s="13"/>
      <c r="J644" s="13"/>
      <c r="K644" s="8"/>
      <c r="L644" s="9"/>
    </row>
    <row r="645">
      <c r="A645" s="10"/>
      <c r="B645" s="10"/>
      <c r="C645" s="10"/>
      <c r="D645" s="10"/>
      <c r="E645" s="29"/>
      <c r="F645" s="13"/>
      <c r="G645" s="13"/>
      <c r="H645" s="13"/>
      <c r="I645" s="13"/>
      <c r="J645" s="13"/>
      <c r="K645" s="8"/>
      <c r="L645" s="9"/>
    </row>
    <row r="646">
      <c r="A646" s="10"/>
      <c r="B646" s="10"/>
      <c r="C646" s="10"/>
      <c r="D646" s="10"/>
      <c r="E646" s="29"/>
      <c r="F646" s="13"/>
      <c r="G646" s="13"/>
      <c r="H646" s="13"/>
      <c r="I646" s="13"/>
      <c r="J646" s="13"/>
      <c r="K646" s="8"/>
      <c r="L646" s="9"/>
    </row>
    <row r="647">
      <c r="A647" s="10"/>
      <c r="B647" s="10"/>
      <c r="C647" s="10"/>
      <c r="D647" s="10"/>
      <c r="E647" s="29"/>
      <c r="F647" s="13"/>
      <c r="G647" s="13"/>
      <c r="H647" s="13"/>
      <c r="I647" s="13"/>
      <c r="J647" s="13"/>
      <c r="K647" s="8"/>
      <c r="L647" s="9"/>
    </row>
    <row r="648">
      <c r="A648" s="10"/>
      <c r="B648" s="10"/>
      <c r="C648" s="10"/>
      <c r="D648" s="10"/>
      <c r="E648" s="29"/>
      <c r="F648" s="13"/>
      <c r="G648" s="13"/>
      <c r="H648" s="13"/>
      <c r="I648" s="13"/>
      <c r="J648" s="13"/>
      <c r="K648" s="8"/>
      <c r="L648" s="9"/>
    </row>
    <row r="649">
      <c r="A649" s="10"/>
      <c r="B649" s="10"/>
      <c r="C649" s="10"/>
      <c r="D649" s="10"/>
      <c r="E649" s="29"/>
      <c r="F649" s="13"/>
      <c r="G649" s="13"/>
      <c r="H649" s="13"/>
      <c r="I649" s="13"/>
      <c r="J649" s="13"/>
      <c r="K649" s="8"/>
      <c r="L649" s="9"/>
    </row>
    <row r="650">
      <c r="A650" s="10"/>
      <c r="B650" s="10"/>
      <c r="C650" s="10"/>
      <c r="D650" s="10"/>
      <c r="E650" s="29"/>
      <c r="F650" s="13"/>
      <c r="G650" s="13"/>
      <c r="H650" s="13"/>
      <c r="I650" s="13"/>
      <c r="J650" s="13"/>
      <c r="K650" s="8"/>
      <c r="L650" s="9"/>
    </row>
    <row r="651">
      <c r="A651" s="10"/>
      <c r="B651" s="10"/>
      <c r="C651" s="10"/>
      <c r="D651" s="10"/>
      <c r="E651" s="29"/>
      <c r="F651" s="13"/>
      <c r="G651" s="13"/>
      <c r="H651" s="13"/>
      <c r="I651" s="13"/>
      <c r="J651" s="13"/>
      <c r="K651" s="8"/>
      <c r="L651" s="9"/>
    </row>
    <row r="652">
      <c r="A652" s="10"/>
      <c r="B652" s="10"/>
      <c r="C652" s="10"/>
      <c r="D652" s="10"/>
      <c r="E652" s="29"/>
      <c r="F652" s="13"/>
      <c r="G652" s="13"/>
      <c r="H652" s="13"/>
      <c r="I652" s="13"/>
      <c r="J652" s="13"/>
      <c r="K652" s="8"/>
      <c r="L652" s="9"/>
    </row>
    <row r="653">
      <c r="A653" s="10"/>
      <c r="B653" s="10"/>
      <c r="C653" s="10"/>
      <c r="D653" s="10"/>
      <c r="E653" s="29"/>
      <c r="F653" s="13"/>
      <c r="G653" s="13"/>
      <c r="H653" s="13"/>
      <c r="I653" s="13"/>
      <c r="J653" s="13"/>
      <c r="K653" s="8"/>
      <c r="L653" s="9"/>
    </row>
    <row r="654">
      <c r="A654" s="10"/>
      <c r="B654" s="10"/>
      <c r="C654" s="10"/>
      <c r="D654" s="10"/>
      <c r="E654" s="29"/>
      <c r="F654" s="13"/>
      <c r="G654" s="13"/>
      <c r="H654" s="13"/>
      <c r="I654" s="13"/>
      <c r="J654" s="13"/>
      <c r="K654" s="8"/>
      <c r="L654" s="9"/>
    </row>
    <row r="655">
      <c r="A655" s="10"/>
      <c r="B655" s="10"/>
      <c r="C655" s="10"/>
      <c r="D655" s="10"/>
      <c r="E655" s="29"/>
      <c r="F655" s="13"/>
      <c r="G655" s="13"/>
      <c r="H655" s="13"/>
      <c r="I655" s="13"/>
      <c r="J655" s="13"/>
      <c r="K655" s="8"/>
      <c r="L655" s="9"/>
    </row>
    <row r="656">
      <c r="A656" s="10"/>
      <c r="B656" s="10"/>
      <c r="C656" s="10"/>
      <c r="D656" s="10"/>
      <c r="E656" s="29"/>
      <c r="F656" s="13"/>
      <c r="G656" s="13"/>
      <c r="H656" s="13"/>
      <c r="I656" s="13"/>
      <c r="J656" s="13"/>
      <c r="K656" s="8"/>
      <c r="L656" s="9"/>
    </row>
    <row r="657">
      <c r="A657" s="10"/>
      <c r="B657" s="10"/>
      <c r="C657" s="10"/>
      <c r="D657" s="10"/>
      <c r="E657" s="29"/>
      <c r="F657" s="13"/>
      <c r="G657" s="13"/>
      <c r="H657" s="13"/>
      <c r="I657" s="13"/>
      <c r="J657" s="13"/>
      <c r="K657" s="8"/>
      <c r="L657" s="9"/>
    </row>
    <row r="658">
      <c r="A658" s="10"/>
      <c r="B658" s="10"/>
      <c r="C658" s="10"/>
      <c r="D658" s="10"/>
      <c r="E658" s="29"/>
      <c r="F658" s="13"/>
      <c r="G658" s="13"/>
      <c r="H658" s="13"/>
      <c r="I658" s="13"/>
      <c r="J658" s="13"/>
      <c r="K658" s="8"/>
      <c r="L658" s="9"/>
    </row>
    <row r="659">
      <c r="A659" s="10"/>
      <c r="B659" s="10"/>
      <c r="C659" s="10"/>
      <c r="D659" s="10"/>
      <c r="E659" s="29"/>
      <c r="F659" s="13"/>
      <c r="G659" s="13"/>
      <c r="H659" s="13"/>
      <c r="I659" s="13"/>
      <c r="J659" s="13"/>
      <c r="K659" s="8"/>
      <c r="L659" s="9"/>
    </row>
    <row r="660">
      <c r="A660" s="10"/>
      <c r="B660" s="10"/>
      <c r="C660" s="10"/>
      <c r="D660" s="10"/>
      <c r="E660" s="29"/>
      <c r="F660" s="13"/>
      <c r="G660" s="13"/>
      <c r="H660" s="13"/>
      <c r="I660" s="13"/>
      <c r="J660" s="13"/>
      <c r="K660" s="8"/>
      <c r="L660" s="9"/>
    </row>
    <row r="661">
      <c r="A661" s="10"/>
      <c r="B661" s="10"/>
      <c r="C661" s="10"/>
      <c r="D661" s="10"/>
      <c r="E661" s="29"/>
      <c r="F661" s="13"/>
      <c r="G661" s="13"/>
      <c r="H661" s="13"/>
      <c r="I661" s="13"/>
      <c r="J661" s="13"/>
      <c r="K661" s="8"/>
      <c r="L661" s="9"/>
    </row>
    <row r="662">
      <c r="A662" s="10"/>
      <c r="B662" s="10"/>
      <c r="C662" s="10"/>
      <c r="D662" s="10"/>
      <c r="E662" s="29"/>
      <c r="F662" s="13"/>
      <c r="G662" s="13"/>
      <c r="H662" s="13"/>
      <c r="I662" s="13"/>
      <c r="J662" s="13"/>
      <c r="K662" s="8"/>
      <c r="L662" s="9"/>
    </row>
    <row r="663">
      <c r="A663" s="10"/>
      <c r="B663" s="10"/>
      <c r="C663" s="10"/>
      <c r="D663" s="10"/>
      <c r="E663" s="29"/>
      <c r="F663" s="13"/>
      <c r="G663" s="13"/>
      <c r="H663" s="13"/>
      <c r="I663" s="13"/>
      <c r="J663" s="13"/>
      <c r="K663" s="8"/>
      <c r="L663" s="9"/>
    </row>
    <row r="664">
      <c r="A664" s="10"/>
      <c r="B664" s="10"/>
      <c r="C664" s="10"/>
      <c r="D664" s="10"/>
      <c r="E664" s="29"/>
      <c r="F664" s="13"/>
      <c r="G664" s="13"/>
      <c r="H664" s="13"/>
      <c r="I664" s="13"/>
      <c r="J664" s="13"/>
      <c r="K664" s="8"/>
      <c r="L664" s="9"/>
    </row>
    <row r="665">
      <c r="A665" s="10"/>
      <c r="B665" s="10"/>
      <c r="C665" s="10"/>
      <c r="D665" s="10"/>
      <c r="E665" s="29"/>
      <c r="F665" s="13"/>
      <c r="G665" s="13"/>
      <c r="H665" s="13"/>
      <c r="I665" s="13"/>
      <c r="J665" s="13"/>
      <c r="K665" s="8"/>
      <c r="L665" s="9"/>
    </row>
    <row r="666">
      <c r="A666" s="10"/>
      <c r="B666" s="10"/>
      <c r="C666" s="10"/>
      <c r="D666" s="10"/>
      <c r="E666" s="29"/>
      <c r="F666" s="13"/>
      <c r="G666" s="13"/>
      <c r="H666" s="13"/>
      <c r="I666" s="13"/>
      <c r="J666" s="13"/>
      <c r="K666" s="8"/>
      <c r="L666" s="9"/>
    </row>
    <row r="667">
      <c r="A667" s="10"/>
      <c r="B667" s="10"/>
      <c r="C667" s="10"/>
      <c r="D667" s="10"/>
      <c r="E667" s="29"/>
      <c r="F667" s="13"/>
      <c r="G667" s="13"/>
      <c r="H667" s="13"/>
      <c r="I667" s="13"/>
      <c r="J667" s="13"/>
      <c r="K667" s="8"/>
      <c r="L667" s="9"/>
    </row>
    <row r="668">
      <c r="A668" s="10"/>
      <c r="B668" s="10"/>
      <c r="C668" s="10"/>
      <c r="D668" s="10"/>
      <c r="E668" s="29"/>
      <c r="F668" s="13"/>
      <c r="G668" s="13"/>
      <c r="H668" s="13"/>
      <c r="I668" s="13"/>
      <c r="J668" s="13"/>
      <c r="K668" s="8"/>
      <c r="L668" s="9"/>
    </row>
    <row r="669">
      <c r="A669" s="10"/>
      <c r="B669" s="10"/>
      <c r="C669" s="10"/>
      <c r="D669" s="10"/>
      <c r="E669" s="29"/>
      <c r="F669" s="13"/>
      <c r="G669" s="13"/>
      <c r="H669" s="13"/>
      <c r="I669" s="13"/>
      <c r="J669" s="13"/>
      <c r="K669" s="8"/>
      <c r="L669" s="9"/>
    </row>
    <row r="670">
      <c r="A670" s="10"/>
      <c r="B670" s="10"/>
      <c r="C670" s="10"/>
      <c r="D670" s="10"/>
      <c r="E670" s="29"/>
      <c r="F670" s="13"/>
      <c r="G670" s="13"/>
      <c r="H670" s="13"/>
      <c r="I670" s="13"/>
      <c r="J670" s="13"/>
      <c r="K670" s="8"/>
      <c r="L670" s="9"/>
    </row>
    <row r="671">
      <c r="A671" s="10"/>
      <c r="B671" s="10"/>
      <c r="C671" s="10"/>
      <c r="D671" s="10"/>
      <c r="E671" s="29"/>
      <c r="F671" s="13"/>
      <c r="G671" s="13"/>
      <c r="H671" s="13"/>
      <c r="I671" s="13"/>
      <c r="J671" s="13"/>
      <c r="K671" s="8"/>
      <c r="L671" s="9"/>
    </row>
    <row r="672">
      <c r="A672" s="10"/>
      <c r="B672" s="10"/>
      <c r="C672" s="10"/>
      <c r="D672" s="10"/>
      <c r="E672" s="29"/>
      <c r="F672" s="13"/>
      <c r="G672" s="13"/>
      <c r="H672" s="13"/>
      <c r="I672" s="13"/>
      <c r="J672" s="13"/>
      <c r="K672" s="8"/>
      <c r="L672" s="9"/>
    </row>
    <row r="673">
      <c r="A673" s="10"/>
      <c r="B673" s="10"/>
      <c r="C673" s="10"/>
      <c r="D673" s="10"/>
      <c r="E673" s="29"/>
      <c r="F673" s="13"/>
      <c r="G673" s="13"/>
      <c r="H673" s="13"/>
      <c r="I673" s="13"/>
      <c r="J673" s="13"/>
      <c r="K673" s="8"/>
      <c r="L673" s="9"/>
    </row>
    <row r="674">
      <c r="A674" s="10"/>
      <c r="B674" s="10"/>
      <c r="C674" s="10"/>
      <c r="D674" s="10"/>
      <c r="E674" s="29"/>
      <c r="F674" s="13"/>
      <c r="G674" s="13"/>
      <c r="H674" s="13"/>
      <c r="I674" s="13"/>
      <c r="J674" s="13"/>
      <c r="K674" s="8"/>
      <c r="L674" s="9"/>
    </row>
    <row r="675">
      <c r="A675" s="10"/>
      <c r="B675" s="10"/>
      <c r="C675" s="10"/>
      <c r="D675" s="10"/>
      <c r="E675" s="29"/>
      <c r="F675" s="13"/>
      <c r="G675" s="13"/>
      <c r="H675" s="13"/>
      <c r="I675" s="13"/>
      <c r="J675" s="13"/>
      <c r="K675" s="8"/>
      <c r="L675" s="9"/>
    </row>
    <row r="676">
      <c r="A676" s="10"/>
      <c r="B676" s="10"/>
      <c r="C676" s="10"/>
      <c r="D676" s="10"/>
      <c r="E676" s="29"/>
      <c r="F676" s="13"/>
      <c r="G676" s="13"/>
      <c r="H676" s="13"/>
      <c r="I676" s="13"/>
      <c r="J676" s="13"/>
      <c r="K676" s="8"/>
      <c r="L676" s="9"/>
    </row>
    <row r="677">
      <c r="A677" s="10"/>
      <c r="B677" s="10"/>
      <c r="C677" s="10"/>
      <c r="D677" s="10"/>
      <c r="E677" s="29"/>
      <c r="F677" s="13"/>
      <c r="G677" s="13"/>
      <c r="H677" s="13"/>
      <c r="I677" s="13"/>
      <c r="J677" s="13"/>
      <c r="K677" s="8"/>
      <c r="L677" s="9"/>
    </row>
    <row r="678">
      <c r="A678" s="10"/>
      <c r="B678" s="10"/>
      <c r="C678" s="10"/>
      <c r="D678" s="10"/>
      <c r="E678" s="29"/>
      <c r="F678" s="13"/>
      <c r="G678" s="13"/>
      <c r="H678" s="13"/>
      <c r="I678" s="13"/>
      <c r="J678" s="13"/>
      <c r="K678" s="8"/>
      <c r="L678" s="9"/>
    </row>
    <row r="679">
      <c r="A679" s="10"/>
      <c r="B679" s="10"/>
      <c r="C679" s="10"/>
      <c r="D679" s="10"/>
      <c r="E679" s="29"/>
      <c r="F679" s="13"/>
      <c r="G679" s="13"/>
      <c r="H679" s="13"/>
      <c r="I679" s="13"/>
      <c r="J679" s="13"/>
      <c r="K679" s="8"/>
      <c r="L679" s="9"/>
    </row>
    <row r="680">
      <c r="A680" s="10"/>
      <c r="B680" s="10"/>
      <c r="C680" s="10"/>
      <c r="D680" s="10"/>
      <c r="E680" s="29"/>
      <c r="F680" s="13"/>
      <c r="G680" s="13"/>
      <c r="H680" s="13"/>
      <c r="I680" s="13"/>
      <c r="J680" s="13"/>
      <c r="K680" s="8"/>
      <c r="L680" s="9"/>
    </row>
    <row r="681">
      <c r="A681" s="10"/>
      <c r="B681" s="10"/>
      <c r="C681" s="10"/>
      <c r="D681" s="10"/>
      <c r="E681" s="29"/>
      <c r="F681" s="13"/>
      <c r="G681" s="13"/>
      <c r="H681" s="13"/>
      <c r="I681" s="13"/>
      <c r="J681" s="13"/>
      <c r="K681" s="8"/>
      <c r="L681" s="9"/>
    </row>
    <row r="682">
      <c r="A682" s="10"/>
      <c r="B682" s="10"/>
      <c r="C682" s="10"/>
      <c r="D682" s="10"/>
      <c r="E682" s="29"/>
      <c r="F682" s="13"/>
      <c r="G682" s="13"/>
      <c r="H682" s="13"/>
      <c r="I682" s="13"/>
      <c r="J682" s="13"/>
      <c r="K682" s="8"/>
      <c r="L682" s="9"/>
    </row>
    <row r="683">
      <c r="A683" s="10"/>
      <c r="B683" s="10"/>
      <c r="C683" s="10"/>
      <c r="D683" s="10"/>
      <c r="E683" s="29"/>
      <c r="F683" s="13"/>
      <c r="G683" s="13"/>
      <c r="H683" s="13"/>
      <c r="I683" s="13"/>
      <c r="J683" s="13"/>
      <c r="K683" s="8"/>
      <c r="L683" s="9"/>
    </row>
    <row r="684">
      <c r="A684" s="10"/>
      <c r="B684" s="10"/>
      <c r="C684" s="10"/>
      <c r="D684" s="10"/>
      <c r="E684" s="29"/>
      <c r="F684" s="13"/>
      <c r="G684" s="13"/>
      <c r="H684" s="13"/>
      <c r="I684" s="13"/>
      <c r="J684" s="13"/>
      <c r="K684" s="8"/>
      <c r="L684" s="9"/>
    </row>
    <row r="685">
      <c r="A685" s="10"/>
      <c r="B685" s="10"/>
      <c r="C685" s="10"/>
      <c r="D685" s="10"/>
      <c r="E685" s="29"/>
      <c r="F685" s="13"/>
      <c r="G685" s="13"/>
      <c r="H685" s="13"/>
      <c r="I685" s="13"/>
      <c r="J685" s="13"/>
      <c r="K685" s="8"/>
      <c r="L685" s="9"/>
    </row>
    <row r="686">
      <c r="A686" s="10"/>
      <c r="B686" s="10"/>
      <c r="C686" s="10"/>
      <c r="D686" s="10"/>
      <c r="E686" s="29"/>
      <c r="F686" s="13"/>
      <c r="G686" s="13"/>
      <c r="H686" s="13"/>
      <c r="I686" s="13"/>
      <c r="J686" s="13"/>
      <c r="K686" s="8"/>
      <c r="L686" s="9"/>
    </row>
    <row r="687">
      <c r="A687" s="10"/>
      <c r="B687" s="10"/>
      <c r="C687" s="10"/>
      <c r="D687" s="10"/>
      <c r="E687" s="29"/>
      <c r="F687" s="13"/>
      <c r="G687" s="13"/>
      <c r="H687" s="13"/>
      <c r="I687" s="13"/>
      <c r="J687" s="13"/>
      <c r="K687" s="8"/>
      <c r="L687" s="9"/>
    </row>
    <row r="688">
      <c r="A688" s="10"/>
      <c r="B688" s="10"/>
      <c r="C688" s="10"/>
      <c r="D688" s="10"/>
      <c r="E688" s="29"/>
      <c r="F688" s="13"/>
      <c r="G688" s="13"/>
      <c r="H688" s="13"/>
      <c r="I688" s="13"/>
      <c r="J688" s="13"/>
      <c r="K688" s="8"/>
      <c r="L688" s="9"/>
    </row>
    <row r="689">
      <c r="A689" s="10"/>
      <c r="B689" s="10"/>
      <c r="C689" s="10"/>
      <c r="D689" s="10"/>
      <c r="E689" s="29"/>
      <c r="F689" s="13"/>
      <c r="G689" s="13"/>
      <c r="H689" s="13"/>
      <c r="I689" s="13"/>
      <c r="J689" s="13"/>
      <c r="K689" s="8"/>
      <c r="L689" s="9"/>
    </row>
    <row r="690">
      <c r="A690" s="10"/>
      <c r="B690" s="10"/>
      <c r="C690" s="10"/>
      <c r="D690" s="10"/>
      <c r="E690" s="29"/>
      <c r="F690" s="13"/>
      <c r="G690" s="13"/>
      <c r="H690" s="13"/>
      <c r="I690" s="13"/>
      <c r="J690" s="13"/>
      <c r="K690" s="8"/>
      <c r="L690" s="9"/>
    </row>
    <row r="691">
      <c r="A691" s="10"/>
      <c r="B691" s="10"/>
      <c r="C691" s="10"/>
      <c r="D691" s="10"/>
      <c r="E691" s="29"/>
      <c r="F691" s="13"/>
      <c r="G691" s="13"/>
      <c r="H691" s="13"/>
      <c r="I691" s="13"/>
      <c r="J691" s="13"/>
      <c r="K691" s="8"/>
      <c r="L691" s="9"/>
    </row>
    <row r="692">
      <c r="A692" s="10"/>
      <c r="B692" s="10"/>
      <c r="C692" s="10"/>
      <c r="D692" s="10"/>
      <c r="E692" s="29"/>
      <c r="F692" s="13"/>
      <c r="G692" s="13"/>
      <c r="H692" s="13"/>
      <c r="I692" s="13"/>
      <c r="J692" s="13"/>
      <c r="K692" s="8"/>
      <c r="L692" s="9"/>
    </row>
    <row r="693">
      <c r="A693" s="10"/>
      <c r="B693" s="10"/>
      <c r="C693" s="10"/>
      <c r="D693" s="10"/>
      <c r="E693" s="29"/>
      <c r="F693" s="13"/>
      <c r="G693" s="13"/>
      <c r="H693" s="13"/>
      <c r="I693" s="13"/>
      <c r="J693" s="13"/>
      <c r="K693" s="8"/>
      <c r="L693" s="9"/>
    </row>
    <row r="694">
      <c r="A694" s="10"/>
      <c r="B694" s="10"/>
      <c r="C694" s="10"/>
      <c r="D694" s="10"/>
      <c r="E694" s="29"/>
      <c r="F694" s="13"/>
      <c r="G694" s="13"/>
      <c r="H694" s="13"/>
      <c r="I694" s="13"/>
      <c r="J694" s="13"/>
      <c r="K694" s="8"/>
      <c r="L694" s="9"/>
    </row>
    <row r="695">
      <c r="A695" s="10"/>
      <c r="B695" s="10"/>
      <c r="C695" s="10"/>
      <c r="D695" s="10"/>
      <c r="E695" s="29"/>
      <c r="F695" s="13"/>
      <c r="G695" s="13"/>
      <c r="H695" s="13"/>
      <c r="I695" s="13"/>
      <c r="J695" s="13"/>
      <c r="K695" s="8"/>
      <c r="L695" s="9"/>
    </row>
    <row r="696">
      <c r="A696" s="10"/>
      <c r="B696" s="10"/>
      <c r="C696" s="10"/>
      <c r="D696" s="10"/>
      <c r="E696" s="29"/>
      <c r="F696" s="13"/>
      <c r="G696" s="13"/>
      <c r="H696" s="13"/>
      <c r="I696" s="13"/>
      <c r="J696" s="13"/>
      <c r="K696" s="8"/>
      <c r="L696" s="9"/>
    </row>
    <row r="697">
      <c r="A697" s="10"/>
      <c r="B697" s="10"/>
      <c r="C697" s="10"/>
      <c r="D697" s="10"/>
      <c r="E697" s="29"/>
      <c r="F697" s="13"/>
      <c r="G697" s="13"/>
      <c r="H697" s="13"/>
      <c r="I697" s="13"/>
      <c r="J697" s="13"/>
      <c r="K697" s="8"/>
      <c r="L697" s="9"/>
    </row>
    <row r="698">
      <c r="A698" s="10"/>
      <c r="B698" s="10"/>
      <c r="C698" s="10"/>
      <c r="D698" s="10"/>
      <c r="E698" s="29"/>
      <c r="F698" s="13"/>
      <c r="G698" s="13"/>
      <c r="H698" s="13"/>
      <c r="I698" s="13"/>
      <c r="J698" s="13"/>
      <c r="K698" s="8"/>
      <c r="L698" s="9"/>
    </row>
    <row r="699">
      <c r="A699" s="10"/>
      <c r="B699" s="10"/>
      <c r="C699" s="10"/>
      <c r="D699" s="10"/>
      <c r="E699" s="29"/>
      <c r="F699" s="13"/>
      <c r="G699" s="13"/>
      <c r="H699" s="13"/>
      <c r="I699" s="13"/>
      <c r="J699" s="13"/>
      <c r="K699" s="8"/>
      <c r="L699" s="9"/>
    </row>
    <row r="700">
      <c r="A700" s="10"/>
      <c r="B700" s="10"/>
      <c r="C700" s="10"/>
      <c r="D700" s="10"/>
      <c r="E700" s="29"/>
      <c r="F700" s="13"/>
      <c r="G700" s="13"/>
      <c r="H700" s="13"/>
      <c r="I700" s="13"/>
      <c r="J700" s="13"/>
      <c r="K700" s="8"/>
      <c r="L700" s="9"/>
    </row>
    <row r="701">
      <c r="A701" s="10"/>
      <c r="B701" s="10"/>
      <c r="C701" s="10"/>
      <c r="D701" s="10"/>
      <c r="E701" s="29"/>
      <c r="F701" s="13"/>
      <c r="G701" s="13"/>
      <c r="H701" s="13"/>
      <c r="I701" s="13"/>
      <c r="J701" s="13"/>
      <c r="K701" s="8"/>
      <c r="L701" s="9"/>
    </row>
    <row r="702">
      <c r="A702" s="10"/>
      <c r="B702" s="10"/>
      <c r="C702" s="10"/>
      <c r="D702" s="10"/>
      <c r="E702" s="29"/>
      <c r="F702" s="13"/>
      <c r="G702" s="13"/>
      <c r="H702" s="13"/>
      <c r="I702" s="13"/>
      <c r="J702" s="13"/>
      <c r="K702" s="8"/>
      <c r="L702" s="9"/>
    </row>
    <row r="703">
      <c r="A703" s="10"/>
      <c r="B703" s="10"/>
      <c r="C703" s="10"/>
      <c r="D703" s="10"/>
      <c r="E703" s="29"/>
      <c r="F703" s="13"/>
      <c r="G703" s="13"/>
      <c r="H703" s="13"/>
      <c r="I703" s="13"/>
      <c r="J703" s="13"/>
      <c r="K703" s="8"/>
      <c r="L703" s="9"/>
    </row>
    <row r="704">
      <c r="A704" s="10"/>
      <c r="B704" s="10"/>
      <c r="C704" s="10"/>
      <c r="D704" s="10"/>
      <c r="E704" s="29"/>
      <c r="F704" s="13"/>
      <c r="G704" s="13"/>
      <c r="H704" s="13"/>
      <c r="I704" s="13"/>
      <c r="J704" s="13"/>
      <c r="K704" s="8"/>
      <c r="L704" s="9"/>
    </row>
    <row r="705">
      <c r="A705" s="10"/>
      <c r="B705" s="10"/>
      <c r="C705" s="10"/>
      <c r="D705" s="10"/>
      <c r="E705" s="29"/>
      <c r="F705" s="13"/>
      <c r="G705" s="13"/>
      <c r="H705" s="13"/>
      <c r="I705" s="13"/>
      <c r="J705" s="13"/>
      <c r="K705" s="8"/>
      <c r="L705" s="9"/>
    </row>
    <row r="706">
      <c r="A706" s="10"/>
      <c r="B706" s="10"/>
      <c r="C706" s="10"/>
      <c r="D706" s="10"/>
      <c r="E706" s="29"/>
      <c r="F706" s="13"/>
      <c r="G706" s="13"/>
      <c r="H706" s="13"/>
      <c r="I706" s="13"/>
      <c r="J706" s="13"/>
      <c r="K706" s="8"/>
      <c r="L706" s="9"/>
    </row>
    <row r="707">
      <c r="A707" s="10"/>
      <c r="B707" s="10"/>
      <c r="C707" s="10"/>
      <c r="D707" s="10"/>
      <c r="E707" s="29"/>
      <c r="F707" s="13"/>
      <c r="G707" s="13"/>
      <c r="H707" s="13"/>
      <c r="I707" s="13"/>
      <c r="J707" s="13"/>
      <c r="K707" s="8"/>
      <c r="L707" s="9"/>
    </row>
    <row r="708">
      <c r="A708" s="10"/>
      <c r="B708" s="10"/>
      <c r="C708" s="10"/>
      <c r="D708" s="10"/>
      <c r="E708" s="29"/>
      <c r="F708" s="13"/>
      <c r="G708" s="13"/>
      <c r="H708" s="13"/>
      <c r="I708" s="13"/>
      <c r="J708" s="13"/>
      <c r="K708" s="8"/>
      <c r="L708" s="9"/>
    </row>
    <row r="709">
      <c r="A709" s="10"/>
      <c r="B709" s="10"/>
      <c r="C709" s="10"/>
      <c r="D709" s="10"/>
      <c r="E709" s="29"/>
      <c r="F709" s="13"/>
      <c r="G709" s="13"/>
      <c r="H709" s="13"/>
      <c r="I709" s="13"/>
      <c r="J709" s="13"/>
      <c r="K709" s="8"/>
      <c r="L709" s="9"/>
    </row>
    <row r="710">
      <c r="A710" s="10"/>
      <c r="B710" s="10"/>
      <c r="C710" s="10"/>
      <c r="D710" s="10"/>
      <c r="E710" s="29"/>
      <c r="F710" s="13"/>
      <c r="G710" s="13"/>
      <c r="H710" s="13"/>
      <c r="I710" s="13"/>
      <c r="J710" s="13"/>
      <c r="K710" s="8"/>
      <c r="L710" s="9"/>
    </row>
    <row r="711">
      <c r="A711" s="10"/>
      <c r="B711" s="10"/>
      <c r="C711" s="10"/>
      <c r="D711" s="10"/>
      <c r="E711" s="29"/>
      <c r="F711" s="13"/>
      <c r="G711" s="13"/>
      <c r="H711" s="13"/>
      <c r="I711" s="13"/>
      <c r="J711" s="13"/>
      <c r="K711" s="8"/>
      <c r="L711" s="9"/>
    </row>
    <row r="712">
      <c r="A712" s="10"/>
      <c r="B712" s="10"/>
      <c r="C712" s="10"/>
      <c r="D712" s="10"/>
      <c r="E712" s="29"/>
      <c r="F712" s="13"/>
      <c r="G712" s="13"/>
      <c r="H712" s="13"/>
      <c r="I712" s="13"/>
      <c r="J712" s="13"/>
      <c r="K712" s="8"/>
      <c r="L712" s="9"/>
    </row>
    <row r="713">
      <c r="A713" s="10"/>
      <c r="B713" s="10"/>
      <c r="C713" s="10"/>
      <c r="D713" s="10"/>
      <c r="E713" s="29"/>
      <c r="F713" s="13"/>
      <c r="G713" s="13"/>
      <c r="H713" s="13"/>
      <c r="I713" s="13"/>
      <c r="J713" s="13"/>
      <c r="K713" s="8"/>
      <c r="L713" s="9"/>
    </row>
    <row r="714">
      <c r="A714" s="10"/>
      <c r="B714" s="10"/>
      <c r="C714" s="10"/>
      <c r="D714" s="10"/>
      <c r="E714" s="29"/>
      <c r="F714" s="13"/>
      <c r="G714" s="13"/>
      <c r="H714" s="13"/>
      <c r="I714" s="13"/>
      <c r="J714" s="13"/>
      <c r="K714" s="8"/>
      <c r="L714" s="9"/>
    </row>
    <row r="715">
      <c r="A715" s="10"/>
      <c r="B715" s="10"/>
      <c r="C715" s="10"/>
      <c r="D715" s="10"/>
      <c r="E715" s="29"/>
      <c r="F715" s="13"/>
      <c r="G715" s="13"/>
      <c r="H715" s="13"/>
      <c r="I715" s="13"/>
      <c r="J715" s="13"/>
      <c r="K715" s="8"/>
      <c r="L715" s="9"/>
    </row>
    <row r="716">
      <c r="A716" s="10"/>
      <c r="B716" s="10"/>
      <c r="C716" s="10"/>
      <c r="D716" s="10"/>
      <c r="E716" s="29"/>
      <c r="F716" s="13"/>
      <c r="G716" s="13"/>
      <c r="H716" s="13"/>
      <c r="I716" s="13"/>
      <c r="J716" s="13"/>
      <c r="K716" s="8"/>
      <c r="L716" s="9"/>
    </row>
    <row r="717">
      <c r="A717" s="10"/>
      <c r="B717" s="10"/>
      <c r="C717" s="10"/>
      <c r="D717" s="10"/>
      <c r="E717" s="29"/>
      <c r="F717" s="13"/>
      <c r="G717" s="13"/>
      <c r="H717" s="13"/>
      <c r="I717" s="13"/>
      <c r="J717" s="13"/>
      <c r="K717" s="8"/>
      <c r="L717" s="9"/>
    </row>
    <row r="718">
      <c r="A718" s="10"/>
      <c r="B718" s="10"/>
      <c r="C718" s="10"/>
      <c r="D718" s="10"/>
      <c r="E718" s="29"/>
      <c r="F718" s="13"/>
      <c r="G718" s="13"/>
      <c r="H718" s="13"/>
      <c r="I718" s="13"/>
      <c r="J718" s="13"/>
      <c r="K718" s="8"/>
      <c r="L718" s="9"/>
    </row>
    <row r="719">
      <c r="A719" s="10"/>
      <c r="B719" s="10"/>
      <c r="C719" s="10"/>
      <c r="D719" s="10"/>
      <c r="E719" s="29"/>
      <c r="F719" s="13"/>
      <c r="G719" s="13"/>
      <c r="H719" s="13"/>
      <c r="I719" s="13"/>
      <c r="J719" s="13"/>
      <c r="K719" s="8"/>
      <c r="L719" s="9"/>
    </row>
    <row r="720">
      <c r="A720" s="10"/>
      <c r="B720" s="10"/>
      <c r="C720" s="10"/>
      <c r="D720" s="10"/>
      <c r="E720" s="29"/>
      <c r="F720" s="13"/>
      <c r="G720" s="13"/>
      <c r="H720" s="13"/>
      <c r="I720" s="13"/>
      <c r="J720" s="13"/>
      <c r="K720" s="8"/>
      <c r="L720" s="9"/>
    </row>
    <row r="721">
      <c r="A721" s="10"/>
      <c r="B721" s="10"/>
      <c r="C721" s="10"/>
      <c r="D721" s="10"/>
      <c r="E721" s="29"/>
      <c r="F721" s="13"/>
      <c r="G721" s="13"/>
      <c r="H721" s="13"/>
      <c r="I721" s="13"/>
      <c r="J721" s="13"/>
      <c r="K721" s="8"/>
      <c r="L721" s="9"/>
    </row>
    <row r="722">
      <c r="A722" s="10"/>
      <c r="B722" s="10"/>
      <c r="C722" s="10"/>
      <c r="D722" s="10"/>
      <c r="E722" s="29"/>
      <c r="F722" s="13"/>
      <c r="G722" s="13"/>
      <c r="H722" s="13"/>
      <c r="I722" s="13"/>
      <c r="J722" s="13"/>
      <c r="K722" s="8"/>
      <c r="L722" s="9"/>
    </row>
    <row r="723">
      <c r="A723" s="10"/>
      <c r="B723" s="10"/>
      <c r="C723" s="10"/>
      <c r="D723" s="10"/>
      <c r="E723" s="29"/>
      <c r="F723" s="13"/>
      <c r="G723" s="13"/>
      <c r="H723" s="13"/>
      <c r="I723" s="13"/>
      <c r="J723" s="13"/>
      <c r="K723" s="8"/>
      <c r="L723" s="9"/>
    </row>
    <row r="724">
      <c r="A724" s="10"/>
      <c r="B724" s="10"/>
      <c r="C724" s="10"/>
      <c r="D724" s="10"/>
      <c r="E724" s="29"/>
      <c r="F724" s="13"/>
      <c r="G724" s="13"/>
      <c r="H724" s="13"/>
      <c r="I724" s="13"/>
      <c r="J724" s="13"/>
      <c r="K724" s="8"/>
      <c r="L724" s="9"/>
    </row>
    <row r="725">
      <c r="A725" s="10"/>
      <c r="B725" s="10"/>
      <c r="C725" s="10"/>
      <c r="D725" s="10"/>
      <c r="E725" s="29"/>
      <c r="F725" s="13"/>
      <c r="G725" s="13"/>
      <c r="H725" s="13"/>
      <c r="I725" s="13"/>
      <c r="J725" s="13"/>
      <c r="K725" s="8"/>
      <c r="L725" s="9"/>
    </row>
    <row r="726">
      <c r="A726" s="10"/>
      <c r="B726" s="10"/>
      <c r="C726" s="10"/>
      <c r="D726" s="10"/>
      <c r="E726" s="29"/>
      <c r="F726" s="13"/>
      <c r="G726" s="13"/>
      <c r="H726" s="13"/>
      <c r="I726" s="13"/>
      <c r="J726" s="13"/>
      <c r="K726" s="8"/>
      <c r="L726" s="9"/>
    </row>
    <row r="727">
      <c r="A727" s="10"/>
      <c r="B727" s="10"/>
      <c r="C727" s="10"/>
      <c r="D727" s="10"/>
      <c r="E727" s="29"/>
      <c r="F727" s="13"/>
      <c r="G727" s="13"/>
      <c r="H727" s="13"/>
      <c r="I727" s="13"/>
      <c r="J727" s="13"/>
      <c r="K727" s="8"/>
      <c r="L727" s="9"/>
    </row>
    <row r="728">
      <c r="A728" s="10"/>
      <c r="B728" s="10"/>
      <c r="C728" s="10"/>
      <c r="D728" s="10"/>
      <c r="E728" s="29"/>
      <c r="F728" s="13"/>
      <c r="G728" s="13"/>
      <c r="H728" s="13"/>
      <c r="I728" s="13"/>
      <c r="J728" s="13"/>
      <c r="K728" s="8"/>
      <c r="L728" s="9"/>
    </row>
    <row r="729">
      <c r="A729" s="10"/>
      <c r="B729" s="10"/>
      <c r="C729" s="10"/>
      <c r="D729" s="10"/>
      <c r="E729" s="29"/>
      <c r="F729" s="13"/>
      <c r="G729" s="13"/>
      <c r="H729" s="13"/>
      <c r="I729" s="13"/>
      <c r="J729" s="13"/>
      <c r="K729" s="8"/>
      <c r="L729" s="9"/>
    </row>
    <row r="730">
      <c r="A730" s="10"/>
      <c r="B730" s="10"/>
      <c r="C730" s="10"/>
      <c r="D730" s="10"/>
      <c r="E730" s="29"/>
      <c r="F730" s="13"/>
      <c r="G730" s="13"/>
      <c r="H730" s="13"/>
      <c r="I730" s="13"/>
      <c r="J730" s="13"/>
      <c r="K730" s="8"/>
      <c r="L730" s="9"/>
    </row>
    <row r="731">
      <c r="A731" s="10"/>
      <c r="B731" s="10"/>
      <c r="C731" s="10"/>
      <c r="D731" s="10"/>
      <c r="E731" s="29"/>
      <c r="F731" s="13"/>
      <c r="G731" s="13"/>
      <c r="H731" s="13"/>
      <c r="I731" s="13"/>
      <c r="J731" s="13"/>
      <c r="K731" s="8"/>
      <c r="L731" s="9"/>
    </row>
    <row r="732">
      <c r="A732" s="10"/>
      <c r="B732" s="10"/>
      <c r="C732" s="10"/>
      <c r="D732" s="10"/>
      <c r="E732" s="29"/>
      <c r="F732" s="13"/>
      <c r="G732" s="13"/>
      <c r="H732" s="13"/>
      <c r="I732" s="13"/>
      <c r="J732" s="13"/>
      <c r="K732" s="8"/>
      <c r="L732" s="9"/>
    </row>
    <row r="733">
      <c r="A733" s="10"/>
      <c r="B733" s="10"/>
      <c r="C733" s="10"/>
      <c r="D733" s="10"/>
      <c r="E733" s="29"/>
      <c r="F733" s="13"/>
      <c r="G733" s="13"/>
      <c r="H733" s="13"/>
      <c r="I733" s="13"/>
      <c r="J733" s="13"/>
      <c r="K733" s="8"/>
      <c r="L733" s="9"/>
    </row>
    <row r="734">
      <c r="A734" s="10"/>
      <c r="B734" s="10"/>
      <c r="C734" s="10"/>
      <c r="D734" s="10"/>
      <c r="E734" s="29"/>
      <c r="F734" s="13"/>
      <c r="G734" s="13"/>
      <c r="H734" s="13"/>
      <c r="I734" s="13"/>
      <c r="J734" s="13"/>
      <c r="K734" s="8"/>
      <c r="L734" s="9"/>
    </row>
    <row r="735">
      <c r="A735" s="10"/>
      <c r="B735" s="10"/>
      <c r="C735" s="10"/>
      <c r="D735" s="10"/>
      <c r="E735" s="29"/>
      <c r="F735" s="13"/>
      <c r="G735" s="13"/>
      <c r="H735" s="13"/>
      <c r="I735" s="13"/>
      <c r="J735" s="13"/>
      <c r="K735" s="8"/>
      <c r="L735" s="9"/>
    </row>
    <row r="736">
      <c r="A736" s="10"/>
      <c r="B736" s="10"/>
      <c r="C736" s="10"/>
      <c r="D736" s="10"/>
      <c r="E736" s="29"/>
      <c r="F736" s="13"/>
      <c r="G736" s="13"/>
      <c r="H736" s="13"/>
      <c r="I736" s="13"/>
      <c r="J736" s="13"/>
      <c r="K736" s="8"/>
      <c r="L736" s="9"/>
    </row>
    <row r="737">
      <c r="A737" s="10"/>
      <c r="B737" s="10"/>
      <c r="C737" s="10"/>
      <c r="D737" s="10"/>
      <c r="E737" s="29"/>
      <c r="F737" s="13"/>
      <c r="G737" s="13"/>
      <c r="H737" s="13"/>
      <c r="I737" s="13"/>
      <c r="J737" s="13"/>
      <c r="K737" s="8"/>
      <c r="L737" s="9"/>
    </row>
    <row r="738">
      <c r="A738" s="10"/>
      <c r="B738" s="10"/>
      <c r="C738" s="10"/>
      <c r="D738" s="10"/>
      <c r="E738" s="29"/>
      <c r="F738" s="13"/>
      <c r="G738" s="13"/>
      <c r="H738" s="13"/>
      <c r="I738" s="13"/>
      <c r="J738" s="13"/>
      <c r="K738" s="8"/>
      <c r="L738" s="9"/>
    </row>
    <row r="739">
      <c r="A739" s="10"/>
      <c r="B739" s="10"/>
      <c r="C739" s="10"/>
      <c r="D739" s="10"/>
      <c r="E739" s="29"/>
      <c r="F739" s="13"/>
      <c r="G739" s="13"/>
      <c r="H739" s="13"/>
      <c r="I739" s="13"/>
      <c r="J739" s="13"/>
      <c r="K739" s="8"/>
      <c r="L739" s="9"/>
    </row>
    <row r="740">
      <c r="A740" s="10"/>
      <c r="B740" s="10"/>
      <c r="C740" s="10"/>
      <c r="D740" s="10"/>
      <c r="E740" s="29"/>
      <c r="F740" s="13"/>
      <c r="G740" s="13"/>
      <c r="H740" s="13"/>
      <c r="I740" s="13"/>
      <c r="J740" s="13"/>
      <c r="K740" s="8"/>
      <c r="L740" s="9"/>
    </row>
    <row r="741">
      <c r="A741" s="10"/>
      <c r="B741" s="10"/>
      <c r="C741" s="10"/>
      <c r="D741" s="10"/>
      <c r="E741" s="29"/>
      <c r="F741" s="13"/>
      <c r="G741" s="13"/>
      <c r="H741" s="13"/>
      <c r="I741" s="13"/>
      <c r="J741" s="13"/>
      <c r="K741" s="8"/>
      <c r="L741" s="9"/>
    </row>
    <row r="742">
      <c r="A742" s="10"/>
      <c r="B742" s="10"/>
      <c r="C742" s="10"/>
      <c r="D742" s="10"/>
      <c r="E742" s="29"/>
      <c r="F742" s="13"/>
      <c r="G742" s="13"/>
      <c r="H742" s="13"/>
      <c r="I742" s="13"/>
      <c r="J742" s="13"/>
      <c r="K742" s="8"/>
      <c r="L742" s="9"/>
    </row>
    <row r="743">
      <c r="A743" s="10"/>
      <c r="B743" s="10"/>
      <c r="C743" s="10"/>
      <c r="D743" s="10"/>
      <c r="E743" s="29"/>
      <c r="F743" s="13"/>
      <c r="G743" s="13"/>
      <c r="H743" s="13"/>
      <c r="I743" s="13"/>
      <c r="J743" s="13"/>
      <c r="K743" s="8"/>
      <c r="L743" s="9"/>
    </row>
    <row r="744">
      <c r="A744" s="10"/>
      <c r="B744" s="10"/>
      <c r="C744" s="10"/>
      <c r="D744" s="10"/>
      <c r="E744" s="29"/>
      <c r="F744" s="13"/>
      <c r="G744" s="13"/>
      <c r="H744" s="13"/>
      <c r="I744" s="13"/>
      <c r="J744" s="13"/>
      <c r="K744" s="8"/>
      <c r="L744" s="9"/>
    </row>
    <row r="745">
      <c r="A745" s="10"/>
      <c r="B745" s="10"/>
      <c r="C745" s="10"/>
      <c r="D745" s="10"/>
      <c r="E745" s="29"/>
      <c r="F745" s="13"/>
      <c r="G745" s="13"/>
      <c r="H745" s="13"/>
      <c r="I745" s="13"/>
      <c r="J745" s="13"/>
      <c r="K745" s="8"/>
      <c r="L745" s="9"/>
    </row>
    <row r="746">
      <c r="A746" s="10"/>
      <c r="B746" s="10"/>
      <c r="C746" s="10"/>
      <c r="D746" s="10"/>
      <c r="E746" s="29"/>
      <c r="F746" s="13"/>
      <c r="G746" s="13"/>
      <c r="H746" s="13"/>
      <c r="I746" s="13"/>
      <c r="J746" s="13"/>
      <c r="K746" s="8"/>
      <c r="L746" s="9"/>
    </row>
    <row r="747">
      <c r="A747" s="10"/>
      <c r="B747" s="10"/>
      <c r="C747" s="10"/>
      <c r="D747" s="10"/>
      <c r="E747" s="29"/>
      <c r="F747" s="13"/>
      <c r="G747" s="13"/>
      <c r="H747" s="13"/>
      <c r="I747" s="13"/>
      <c r="J747" s="13"/>
      <c r="K747" s="8"/>
      <c r="L747" s="9"/>
    </row>
    <row r="748">
      <c r="A748" s="10"/>
      <c r="B748" s="10"/>
      <c r="C748" s="10"/>
      <c r="D748" s="10"/>
      <c r="E748" s="29"/>
      <c r="F748" s="13"/>
      <c r="G748" s="13"/>
      <c r="H748" s="13"/>
      <c r="I748" s="13"/>
      <c r="J748" s="13"/>
      <c r="K748" s="8"/>
      <c r="L748" s="9"/>
    </row>
    <row r="749">
      <c r="A749" s="10"/>
      <c r="B749" s="10"/>
      <c r="C749" s="10"/>
      <c r="D749" s="10"/>
      <c r="E749" s="29"/>
      <c r="F749" s="13"/>
      <c r="G749" s="13"/>
      <c r="H749" s="13"/>
      <c r="I749" s="13"/>
      <c r="J749" s="13"/>
      <c r="K749" s="8"/>
      <c r="L749" s="9"/>
    </row>
    <row r="750">
      <c r="A750" s="10"/>
      <c r="B750" s="10"/>
      <c r="C750" s="10"/>
      <c r="D750" s="10"/>
      <c r="E750" s="29"/>
      <c r="F750" s="13"/>
      <c r="G750" s="13"/>
      <c r="H750" s="13"/>
      <c r="I750" s="13"/>
      <c r="J750" s="13"/>
      <c r="K750" s="8"/>
      <c r="L750" s="9"/>
    </row>
    <row r="751">
      <c r="A751" s="10"/>
      <c r="B751" s="10"/>
      <c r="C751" s="10"/>
      <c r="D751" s="10"/>
      <c r="E751" s="29"/>
      <c r="F751" s="13"/>
      <c r="G751" s="13"/>
      <c r="H751" s="13"/>
      <c r="I751" s="13"/>
      <c r="J751" s="13"/>
      <c r="K751" s="8"/>
      <c r="L751" s="9"/>
    </row>
    <row r="752">
      <c r="A752" s="10"/>
      <c r="B752" s="10"/>
      <c r="C752" s="10"/>
      <c r="D752" s="10"/>
      <c r="E752" s="29"/>
      <c r="F752" s="13"/>
      <c r="G752" s="13"/>
      <c r="H752" s="13"/>
      <c r="I752" s="13"/>
      <c r="J752" s="13"/>
      <c r="K752" s="8"/>
      <c r="L752" s="9"/>
    </row>
    <row r="753">
      <c r="A753" s="10"/>
      <c r="B753" s="10"/>
      <c r="C753" s="10"/>
      <c r="D753" s="10"/>
      <c r="E753" s="29"/>
      <c r="F753" s="13"/>
      <c r="G753" s="13"/>
      <c r="H753" s="13"/>
      <c r="I753" s="13"/>
      <c r="J753" s="13"/>
      <c r="K753" s="8"/>
      <c r="L753" s="9"/>
    </row>
    <row r="754">
      <c r="A754" s="10"/>
      <c r="B754" s="10"/>
      <c r="C754" s="10"/>
      <c r="D754" s="10"/>
      <c r="E754" s="29"/>
      <c r="F754" s="13"/>
      <c r="G754" s="13"/>
      <c r="H754" s="13"/>
      <c r="I754" s="13"/>
      <c r="J754" s="13"/>
      <c r="K754" s="8"/>
      <c r="L754" s="9"/>
    </row>
    <row r="755">
      <c r="A755" s="10"/>
      <c r="B755" s="10"/>
      <c r="C755" s="10"/>
      <c r="D755" s="10"/>
      <c r="E755" s="29"/>
      <c r="F755" s="13"/>
      <c r="G755" s="13"/>
      <c r="H755" s="13"/>
      <c r="I755" s="13"/>
      <c r="J755" s="13"/>
      <c r="K755" s="8"/>
      <c r="L755" s="9"/>
    </row>
    <row r="756">
      <c r="A756" s="10"/>
      <c r="B756" s="10"/>
      <c r="C756" s="10"/>
      <c r="D756" s="10"/>
      <c r="E756" s="29"/>
      <c r="F756" s="13"/>
      <c r="G756" s="13"/>
      <c r="H756" s="13"/>
      <c r="I756" s="13"/>
      <c r="J756" s="13"/>
      <c r="K756" s="8"/>
      <c r="L756" s="9"/>
    </row>
    <row r="757">
      <c r="A757" s="10"/>
      <c r="B757" s="10"/>
      <c r="C757" s="10"/>
      <c r="D757" s="10"/>
      <c r="E757" s="29"/>
      <c r="F757" s="13"/>
      <c r="G757" s="13"/>
      <c r="H757" s="13"/>
      <c r="I757" s="13"/>
      <c r="J757" s="13"/>
      <c r="K757" s="8"/>
      <c r="L757" s="9"/>
    </row>
    <row r="758">
      <c r="A758" s="10"/>
      <c r="B758" s="10"/>
      <c r="C758" s="10"/>
      <c r="D758" s="10"/>
      <c r="E758" s="29"/>
      <c r="F758" s="13"/>
      <c r="G758" s="13"/>
      <c r="H758" s="13"/>
      <c r="I758" s="13"/>
      <c r="J758" s="13"/>
      <c r="K758" s="8"/>
      <c r="L758" s="9"/>
    </row>
    <row r="759">
      <c r="A759" s="10"/>
      <c r="B759" s="10"/>
      <c r="C759" s="10"/>
      <c r="D759" s="10"/>
      <c r="E759" s="29"/>
      <c r="F759" s="13"/>
      <c r="G759" s="13"/>
      <c r="H759" s="13"/>
      <c r="I759" s="13"/>
      <c r="J759" s="13"/>
      <c r="K759" s="8"/>
      <c r="L759" s="9"/>
    </row>
    <row r="760">
      <c r="A760" s="10"/>
      <c r="B760" s="10"/>
      <c r="C760" s="10"/>
      <c r="D760" s="10"/>
      <c r="E760" s="29"/>
      <c r="F760" s="13"/>
      <c r="G760" s="13"/>
      <c r="H760" s="13"/>
      <c r="I760" s="13"/>
      <c r="J760" s="13"/>
      <c r="K760" s="8"/>
      <c r="L760" s="9"/>
    </row>
    <row r="761">
      <c r="A761" s="10"/>
      <c r="B761" s="10"/>
      <c r="C761" s="10"/>
      <c r="D761" s="10"/>
      <c r="E761" s="29"/>
      <c r="F761" s="13"/>
      <c r="G761" s="13"/>
      <c r="H761" s="13"/>
      <c r="I761" s="13"/>
      <c r="J761" s="13"/>
      <c r="K761" s="8"/>
      <c r="L761" s="9"/>
    </row>
    <row r="762">
      <c r="A762" s="10"/>
      <c r="B762" s="10"/>
      <c r="C762" s="10"/>
      <c r="D762" s="10"/>
      <c r="E762" s="29"/>
      <c r="F762" s="13"/>
      <c r="G762" s="13"/>
      <c r="H762" s="13"/>
      <c r="I762" s="13"/>
      <c r="J762" s="13"/>
      <c r="K762" s="8"/>
      <c r="L762" s="9"/>
    </row>
    <row r="763">
      <c r="A763" s="10"/>
      <c r="B763" s="10"/>
      <c r="C763" s="10"/>
      <c r="D763" s="10"/>
      <c r="E763" s="29"/>
      <c r="F763" s="13"/>
      <c r="G763" s="13"/>
      <c r="H763" s="13"/>
      <c r="I763" s="13"/>
      <c r="J763" s="13"/>
      <c r="K763" s="8"/>
      <c r="L763" s="9"/>
    </row>
    <row r="764">
      <c r="A764" s="10"/>
      <c r="B764" s="10"/>
      <c r="C764" s="10"/>
      <c r="D764" s="10"/>
      <c r="E764" s="29"/>
      <c r="F764" s="13"/>
      <c r="G764" s="13"/>
      <c r="H764" s="13"/>
      <c r="I764" s="13"/>
      <c r="J764" s="13"/>
      <c r="K764" s="8"/>
      <c r="L764" s="9"/>
    </row>
    <row r="765">
      <c r="A765" s="10"/>
      <c r="B765" s="10"/>
      <c r="C765" s="10"/>
      <c r="D765" s="10"/>
      <c r="E765" s="29"/>
      <c r="F765" s="13"/>
      <c r="G765" s="13"/>
      <c r="H765" s="13"/>
      <c r="I765" s="13"/>
      <c r="J765" s="13"/>
      <c r="K765" s="8"/>
      <c r="L765" s="9"/>
    </row>
    <row r="766">
      <c r="A766" s="10"/>
      <c r="B766" s="10"/>
      <c r="C766" s="10"/>
      <c r="D766" s="10"/>
      <c r="E766" s="29"/>
      <c r="F766" s="13"/>
      <c r="G766" s="13"/>
      <c r="H766" s="13"/>
      <c r="I766" s="13"/>
      <c r="J766" s="13"/>
      <c r="K766" s="8"/>
      <c r="L766" s="9"/>
    </row>
    <row r="767">
      <c r="A767" s="10"/>
      <c r="B767" s="10"/>
      <c r="C767" s="10"/>
      <c r="D767" s="10"/>
      <c r="E767" s="29"/>
      <c r="F767" s="13"/>
      <c r="G767" s="13"/>
      <c r="H767" s="13"/>
      <c r="I767" s="13"/>
      <c r="J767" s="13"/>
      <c r="K767" s="8"/>
      <c r="L767" s="9"/>
    </row>
    <row r="768">
      <c r="A768" s="10"/>
      <c r="B768" s="10"/>
      <c r="C768" s="10"/>
      <c r="D768" s="10"/>
      <c r="E768" s="29"/>
      <c r="F768" s="13"/>
      <c r="G768" s="13"/>
      <c r="H768" s="13"/>
      <c r="I768" s="13"/>
      <c r="J768" s="13"/>
      <c r="K768" s="8"/>
      <c r="L768" s="9"/>
    </row>
    <row r="769">
      <c r="A769" s="10"/>
      <c r="B769" s="10"/>
      <c r="C769" s="10"/>
      <c r="D769" s="10"/>
      <c r="E769" s="29"/>
      <c r="F769" s="13"/>
      <c r="G769" s="13"/>
      <c r="H769" s="13"/>
      <c r="I769" s="13"/>
      <c r="J769" s="13"/>
      <c r="K769" s="8"/>
      <c r="L769" s="9"/>
    </row>
    <row r="770">
      <c r="A770" s="10"/>
      <c r="B770" s="10"/>
      <c r="C770" s="10"/>
      <c r="D770" s="10"/>
      <c r="E770" s="29"/>
      <c r="F770" s="13"/>
      <c r="G770" s="13"/>
      <c r="H770" s="13"/>
      <c r="I770" s="13"/>
      <c r="J770" s="13"/>
      <c r="K770" s="8"/>
      <c r="L770" s="9"/>
    </row>
    <row r="771">
      <c r="A771" s="10"/>
      <c r="B771" s="10"/>
      <c r="C771" s="10"/>
      <c r="D771" s="10"/>
      <c r="E771" s="29"/>
      <c r="F771" s="13"/>
      <c r="G771" s="13"/>
      <c r="H771" s="13"/>
      <c r="I771" s="13"/>
      <c r="J771" s="13"/>
      <c r="K771" s="8"/>
      <c r="L771" s="9"/>
    </row>
    <row r="772">
      <c r="A772" s="10"/>
      <c r="B772" s="10"/>
      <c r="C772" s="10"/>
      <c r="D772" s="10"/>
      <c r="E772" s="29"/>
      <c r="F772" s="13"/>
      <c r="G772" s="13"/>
      <c r="H772" s="13"/>
      <c r="I772" s="13"/>
      <c r="J772" s="13"/>
      <c r="K772" s="8"/>
      <c r="L772" s="9"/>
    </row>
    <row r="773">
      <c r="A773" s="10"/>
      <c r="B773" s="10"/>
      <c r="C773" s="10"/>
      <c r="D773" s="10"/>
      <c r="E773" s="29"/>
      <c r="F773" s="13"/>
      <c r="G773" s="13"/>
      <c r="H773" s="13"/>
      <c r="I773" s="13"/>
      <c r="J773" s="13"/>
      <c r="K773" s="8"/>
      <c r="L773" s="9"/>
    </row>
    <row r="774">
      <c r="A774" s="10"/>
      <c r="B774" s="10"/>
      <c r="C774" s="10"/>
      <c r="D774" s="10"/>
      <c r="E774" s="29"/>
      <c r="F774" s="13"/>
      <c r="G774" s="13"/>
      <c r="H774" s="13"/>
      <c r="I774" s="13"/>
      <c r="J774" s="13"/>
      <c r="K774" s="8"/>
      <c r="L774" s="9"/>
    </row>
    <row r="775">
      <c r="A775" s="10"/>
      <c r="B775" s="10"/>
      <c r="C775" s="10"/>
      <c r="D775" s="10"/>
      <c r="E775" s="29"/>
      <c r="F775" s="13"/>
      <c r="G775" s="13"/>
      <c r="H775" s="13"/>
      <c r="I775" s="13"/>
      <c r="J775" s="13"/>
      <c r="K775" s="8"/>
      <c r="L775" s="9"/>
    </row>
    <row r="776">
      <c r="A776" s="10"/>
      <c r="B776" s="10"/>
      <c r="C776" s="10"/>
      <c r="D776" s="10"/>
      <c r="E776" s="29"/>
      <c r="F776" s="13"/>
      <c r="G776" s="13"/>
      <c r="H776" s="13"/>
      <c r="I776" s="13"/>
      <c r="J776" s="13"/>
      <c r="K776" s="8"/>
      <c r="L776" s="9"/>
    </row>
    <row r="777">
      <c r="A777" s="10"/>
      <c r="B777" s="10"/>
      <c r="C777" s="10"/>
      <c r="D777" s="10"/>
      <c r="E777" s="29"/>
      <c r="F777" s="13"/>
      <c r="G777" s="13"/>
      <c r="H777" s="13"/>
      <c r="I777" s="13"/>
      <c r="J777" s="13"/>
      <c r="K777" s="8"/>
      <c r="L777" s="9"/>
    </row>
    <row r="778">
      <c r="A778" s="10"/>
      <c r="B778" s="10"/>
      <c r="C778" s="10"/>
      <c r="D778" s="10"/>
      <c r="E778" s="29"/>
      <c r="F778" s="13"/>
      <c r="G778" s="13"/>
      <c r="H778" s="13"/>
      <c r="I778" s="13"/>
      <c r="J778" s="13"/>
      <c r="K778" s="8"/>
      <c r="L778" s="9"/>
    </row>
    <row r="779">
      <c r="A779" s="10"/>
      <c r="B779" s="10"/>
      <c r="C779" s="10"/>
      <c r="D779" s="10"/>
      <c r="E779" s="29"/>
      <c r="F779" s="13"/>
      <c r="G779" s="13"/>
      <c r="H779" s="13"/>
      <c r="I779" s="13"/>
      <c r="J779" s="13"/>
      <c r="K779" s="8"/>
      <c r="L779" s="9"/>
    </row>
    <row r="780">
      <c r="A780" s="10"/>
      <c r="B780" s="10"/>
      <c r="C780" s="10"/>
      <c r="D780" s="10"/>
      <c r="E780" s="29"/>
      <c r="F780" s="13"/>
      <c r="G780" s="13"/>
      <c r="H780" s="13"/>
      <c r="I780" s="13"/>
      <c r="J780" s="13"/>
      <c r="K780" s="8"/>
      <c r="L780" s="9"/>
    </row>
    <row r="781">
      <c r="A781" s="10"/>
      <c r="B781" s="10"/>
      <c r="C781" s="10"/>
      <c r="D781" s="10"/>
      <c r="E781" s="29"/>
      <c r="F781" s="13"/>
      <c r="G781" s="13"/>
      <c r="H781" s="13"/>
      <c r="I781" s="13"/>
      <c r="J781" s="13"/>
      <c r="K781" s="8"/>
      <c r="L781" s="9"/>
    </row>
    <row r="782">
      <c r="A782" s="10"/>
      <c r="B782" s="10"/>
      <c r="C782" s="10"/>
      <c r="D782" s="10"/>
      <c r="E782" s="29"/>
      <c r="F782" s="13"/>
      <c r="G782" s="13"/>
      <c r="H782" s="13"/>
      <c r="I782" s="13"/>
      <c r="J782" s="13"/>
      <c r="K782" s="8"/>
      <c r="L782" s="9"/>
    </row>
    <row r="783">
      <c r="A783" s="10"/>
      <c r="B783" s="10"/>
      <c r="C783" s="10"/>
      <c r="D783" s="10"/>
      <c r="E783" s="29"/>
      <c r="F783" s="13"/>
      <c r="G783" s="13"/>
      <c r="H783" s="13"/>
      <c r="I783" s="13"/>
      <c r="J783" s="13"/>
      <c r="K783" s="8"/>
      <c r="L783" s="9"/>
    </row>
    <row r="784">
      <c r="A784" s="10"/>
      <c r="B784" s="10"/>
      <c r="C784" s="10"/>
      <c r="D784" s="10"/>
      <c r="E784" s="29"/>
      <c r="F784" s="13"/>
      <c r="G784" s="13"/>
      <c r="H784" s="13"/>
      <c r="I784" s="13"/>
      <c r="J784" s="13"/>
      <c r="K784" s="8"/>
      <c r="L784" s="9"/>
    </row>
    <row r="785">
      <c r="A785" s="10"/>
      <c r="B785" s="10"/>
      <c r="C785" s="10"/>
      <c r="D785" s="10"/>
      <c r="E785" s="29"/>
      <c r="F785" s="13"/>
      <c r="G785" s="13"/>
      <c r="H785" s="13"/>
      <c r="I785" s="13"/>
      <c r="J785" s="13"/>
      <c r="K785" s="8"/>
      <c r="L785" s="9"/>
    </row>
    <row r="786">
      <c r="A786" s="10"/>
      <c r="B786" s="10"/>
      <c r="C786" s="10"/>
      <c r="D786" s="10"/>
      <c r="E786" s="29"/>
      <c r="F786" s="13"/>
      <c r="G786" s="13"/>
      <c r="H786" s="13"/>
      <c r="I786" s="13"/>
      <c r="J786" s="13"/>
      <c r="K786" s="8"/>
      <c r="L786" s="9"/>
    </row>
    <row r="787">
      <c r="A787" s="10"/>
      <c r="B787" s="10"/>
      <c r="C787" s="10"/>
      <c r="D787" s="10"/>
      <c r="E787" s="29"/>
      <c r="F787" s="13"/>
      <c r="G787" s="13"/>
      <c r="H787" s="13"/>
      <c r="I787" s="13"/>
      <c r="J787" s="13"/>
      <c r="K787" s="8"/>
      <c r="L787" s="9"/>
    </row>
    <row r="788">
      <c r="A788" s="10"/>
      <c r="B788" s="10"/>
      <c r="C788" s="10"/>
      <c r="D788" s="10"/>
      <c r="E788" s="29"/>
      <c r="F788" s="13"/>
      <c r="G788" s="13"/>
      <c r="H788" s="13"/>
      <c r="I788" s="13"/>
      <c r="J788" s="13"/>
      <c r="K788" s="8"/>
      <c r="L788" s="9"/>
    </row>
    <row r="789">
      <c r="A789" s="10"/>
      <c r="B789" s="10"/>
      <c r="C789" s="10"/>
      <c r="D789" s="10"/>
      <c r="E789" s="29"/>
      <c r="F789" s="13"/>
      <c r="G789" s="13"/>
      <c r="H789" s="13"/>
      <c r="I789" s="13"/>
      <c r="J789" s="13"/>
      <c r="K789" s="8"/>
      <c r="L789" s="9"/>
    </row>
    <row r="790">
      <c r="A790" s="10"/>
      <c r="B790" s="10"/>
      <c r="C790" s="10"/>
      <c r="D790" s="10"/>
      <c r="E790" s="29"/>
      <c r="F790" s="13"/>
      <c r="G790" s="13"/>
      <c r="H790" s="13"/>
      <c r="I790" s="13"/>
      <c r="J790" s="13"/>
      <c r="K790" s="8"/>
      <c r="L790" s="9"/>
    </row>
    <row r="791">
      <c r="A791" s="10"/>
      <c r="B791" s="10"/>
      <c r="C791" s="10"/>
      <c r="D791" s="10"/>
      <c r="E791" s="29"/>
      <c r="F791" s="13"/>
      <c r="G791" s="13"/>
      <c r="H791" s="13"/>
      <c r="I791" s="13"/>
      <c r="J791" s="13"/>
      <c r="K791" s="8"/>
      <c r="L791" s="9"/>
    </row>
    <row r="792">
      <c r="A792" s="10"/>
      <c r="B792" s="10"/>
      <c r="C792" s="10"/>
      <c r="D792" s="10"/>
      <c r="E792" s="29"/>
      <c r="F792" s="13"/>
      <c r="G792" s="13"/>
      <c r="H792" s="13"/>
      <c r="I792" s="13"/>
      <c r="J792" s="13"/>
      <c r="K792" s="8"/>
      <c r="L792" s="9"/>
    </row>
    <row r="793">
      <c r="A793" s="10"/>
      <c r="B793" s="10"/>
      <c r="C793" s="10"/>
      <c r="D793" s="10"/>
      <c r="E793" s="29"/>
      <c r="F793" s="13"/>
      <c r="G793" s="13"/>
      <c r="H793" s="13"/>
      <c r="I793" s="13"/>
      <c r="J793" s="13"/>
      <c r="K793" s="8"/>
      <c r="L793" s="9"/>
    </row>
    <row r="794">
      <c r="A794" s="10"/>
      <c r="B794" s="10"/>
      <c r="C794" s="10"/>
      <c r="D794" s="10"/>
      <c r="E794" s="29"/>
      <c r="F794" s="13"/>
      <c r="G794" s="13"/>
      <c r="H794" s="13"/>
      <c r="I794" s="13"/>
      <c r="J794" s="13"/>
      <c r="K794" s="8"/>
      <c r="L794" s="9"/>
    </row>
    <row r="795">
      <c r="A795" s="10"/>
      <c r="B795" s="10"/>
      <c r="C795" s="10"/>
      <c r="D795" s="10"/>
      <c r="E795" s="29"/>
      <c r="F795" s="13"/>
      <c r="G795" s="13"/>
      <c r="H795" s="13"/>
      <c r="I795" s="13"/>
      <c r="J795" s="13"/>
      <c r="K795" s="8"/>
      <c r="L795" s="9"/>
    </row>
    <row r="796">
      <c r="A796" s="10"/>
      <c r="B796" s="10"/>
      <c r="C796" s="10"/>
      <c r="D796" s="10"/>
      <c r="E796" s="29"/>
      <c r="F796" s="13"/>
      <c r="G796" s="13"/>
      <c r="H796" s="13"/>
      <c r="I796" s="13"/>
      <c r="J796" s="13"/>
      <c r="K796" s="8"/>
      <c r="L796" s="9"/>
    </row>
    <row r="797">
      <c r="A797" s="10"/>
      <c r="B797" s="10"/>
      <c r="C797" s="10"/>
      <c r="D797" s="10"/>
      <c r="E797" s="29"/>
      <c r="F797" s="13"/>
      <c r="G797" s="13"/>
      <c r="H797" s="13"/>
      <c r="I797" s="13"/>
      <c r="J797" s="13"/>
      <c r="K797" s="8"/>
      <c r="L797" s="9"/>
    </row>
    <row r="798">
      <c r="A798" s="10"/>
      <c r="B798" s="10"/>
      <c r="C798" s="10"/>
      <c r="D798" s="10"/>
      <c r="E798" s="29"/>
      <c r="F798" s="13"/>
      <c r="G798" s="13"/>
      <c r="H798" s="13"/>
      <c r="I798" s="13"/>
      <c r="J798" s="13"/>
      <c r="K798" s="8"/>
      <c r="L798" s="9"/>
    </row>
    <row r="799">
      <c r="A799" s="10"/>
      <c r="B799" s="10"/>
      <c r="C799" s="10"/>
      <c r="D799" s="10"/>
      <c r="E799" s="29"/>
      <c r="F799" s="13"/>
      <c r="G799" s="13"/>
      <c r="H799" s="13"/>
      <c r="I799" s="13"/>
      <c r="J799" s="13"/>
      <c r="K799" s="8"/>
      <c r="L799" s="9"/>
    </row>
    <row r="800">
      <c r="A800" s="10"/>
      <c r="B800" s="10"/>
      <c r="C800" s="10"/>
      <c r="D800" s="10"/>
      <c r="E800" s="29"/>
      <c r="F800" s="13"/>
      <c r="G800" s="13"/>
      <c r="H800" s="13"/>
      <c r="I800" s="13"/>
      <c r="J800" s="13"/>
      <c r="K800" s="8"/>
      <c r="L800" s="9"/>
    </row>
    <row r="801">
      <c r="A801" s="10"/>
      <c r="B801" s="10"/>
      <c r="C801" s="10"/>
      <c r="D801" s="10"/>
      <c r="E801" s="29"/>
      <c r="F801" s="13"/>
      <c r="G801" s="13"/>
      <c r="H801" s="13"/>
      <c r="I801" s="13"/>
      <c r="J801" s="13"/>
      <c r="K801" s="8"/>
      <c r="L801" s="9"/>
    </row>
    <row r="802">
      <c r="A802" s="10"/>
      <c r="B802" s="10"/>
      <c r="C802" s="10"/>
      <c r="D802" s="10"/>
      <c r="E802" s="29"/>
      <c r="F802" s="13"/>
      <c r="G802" s="13"/>
      <c r="H802" s="13"/>
      <c r="I802" s="13"/>
      <c r="J802" s="13"/>
      <c r="K802" s="8"/>
      <c r="L802" s="9"/>
    </row>
    <row r="803">
      <c r="A803" s="10"/>
      <c r="B803" s="10"/>
      <c r="C803" s="10"/>
      <c r="D803" s="10"/>
      <c r="E803" s="29"/>
      <c r="F803" s="13"/>
      <c r="G803" s="13"/>
      <c r="H803" s="13"/>
      <c r="I803" s="13"/>
      <c r="J803" s="13"/>
      <c r="K803" s="8"/>
      <c r="L803" s="9"/>
    </row>
    <row r="804">
      <c r="A804" s="10"/>
      <c r="B804" s="10"/>
      <c r="C804" s="10"/>
      <c r="D804" s="10"/>
      <c r="E804" s="29"/>
      <c r="F804" s="13"/>
      <c r="G804" s="13"/>
      <c r="H804" s="13"/>
      <c r="I804" s="13"/>
      <c r="J804" s="13"/>
      <c r="K804" s="8"/>
      <c r="L804" s="9"/>
    </row>
    <row r="805">
      <c r="A805" s="10"/>
      <c r="B805" s="10"/>
      <c r="C805" s="10"/>
      <c r="D805" s="10"/>
      <c r="E805" s="29"/>
      <c r="F805" s="13"/>
      <c r="G805" s="13"/>
      <c r="H805" s="13"/>
      <c r="I805" s="13"/>
      <c r="J805" s="13"/>
      <c r="K805" s="8"/>
      <c r="L805" s="9"/>
    </row>
    <row r="806">
      <c r="A806" s="10"/>
      <c r="B806" s="10"/>
      <c r="C806" s="10"/>
      <c r="D806" s="10"/>
      <c r="E806" s="29"/>
      <c r="F806" s="13"/>
      <c r="G806" s="13"/>
      <c r="H806" s="13"/>
      <c r="I806" s="13"/>
      <c r="J806" s="13"/>
      <c r="K806" s="8"/>
      <c r="L806" s="9"/>
    </row>
    <row r="807">
      <c r="A807" s="10"/>
      <c r="B807" s="10"/>
      <c r="C807" s="10"/>
      <c r="D807" s="10"/>
      <c r="E807" s="29"/>
      <c r="F807" s="13"/>
      <c r="G807" s="13"/>
      <c r="H807" s="13"/>
      <c r="I807" s="13"/>
      <c r="J807" s="13"/>
      <c r="K807" s="8"/>
      <c r="L807" s="9"/>
    </row>
    <row r="808">
      <c r="A808" s="10"/>
      <c r="B808" s="10"/>
      <c r="C808" s="10"/>
      <c r="D808" s="10"/>
      <c r="E808" s="29"/>
      <c r="F808" s="13"/>
      <c r="G808" s="13"/>
      <c r="H808" s="13"/>
      <c r="I808" s="13"/>
      <c r="J808" s="13"/>
      <c r="K808" s="8"/>
      <c r="L808" s="9"/>
    </row>
    <row r="809">
      <c r="A809" s="10"/>
      <c r="B809" s="10"/>
      <c r="C809" s="10"/>
      <c r="D809" s="10"/>
      <c r="E809" s="29"/>
      <c r="F809" s="13"/>
      <c r="G809" s="13"/>
      <c r="H809" s="13"/>
      <c r="I809" s="13"/>
      <c r="J809" s="13"/>
      <c r="K809" s="8"/>
      <c r="L809" s="9"/>
    </row>
    <row r="810">
      <c r="A810" s="10"/>
      <c r="B810" s="10"/>
      <c r="C810" s="10"/>
      <c r="D810" s="10"/>
      <c r="E810" s="29"/>
      <c r="F810" s="13"/>
      <c r="G810" s="13"/>
      <c r="H810" s="13"/>
      <c r="I810" s="13"/>
      <c r="J810" s="13"/>
      <c r="K810" s="8"/>
      <c r="L810" s="9"/>
    </row>
    <row r="811">
      <c r="A811" s="10"/>
      <c r="B811" s="10"/>
      <c r="C811" s="10"/>
      <c r="D811" s="10"/>
      <c r="E811" s="29"/>
      <c r="F811" s="13"/>
      <c r="G811" s="13"/>
      <c r="H811" s="13"/>
      <c r="I811" s="13"/>
      <c r="J811" s="13"/>
      <c r="K811" s="8"/>
      <c r="L811" s="9"/>
    </row>
    <row r="812">
      <c r="A812" s="10"/>
      <c r="B812" s="10"/>
      <c r="C812" s="10"/>
      <c r="D812" s="10"/>
      <c r="E812" s="29"/>
      <c r="F812" s="13"/>
      <c r="G812" s="13"/>
      <c r="H812" s="13"/>
      <c r="I812" s="13"/>
      <c r="J812" s="13"/>
      <c r="K812" s="8"/>
      <c r="L812" s="9"/>
    </row>
    <row r="813">
      <c r="A813" s="10"/>
      <c r="B813" s="10"/>
      <c r="C813" s="10"/>
      <c r="D813" s="10"/>
      <c r="E813" s="29"/>
      <c r="F813" s="13"/>
      <c r="G813" s="13"/>
      <c r="H813" s="13"/>
      <c r="I813" s="13"/>
      <c r="J813" s="13"/>
      <c r="K813" s="8"/>
      <c r="L813" s="9"/>
    </row>
    <row r="814">
      <c r="A814" s="10"/>
      <c r="B814" s="10"/>
      <c r="C814" s="10"/>
      <c r="D814" s="10"/>
      <c r="E814" s="29"/>
      <c r="F814" s="13"/>
      <c r="G814" s="13"/>
      <c r="H814" s="13"/>
      <c r="I814" s="13"/>
      <c r="J814" s="13"/>
      <c r="K814" s="8"/>
      <c r="L814" s="9"/>
    </row>
    <row r="815">
      <c r="A815" s="10"/>
      <c r="B815" s="10"/>
      <c r="C815" s="10"/>
      <c r="D815" s="10"/>
      <c r="E815" s="29"/>
      <c r="F815" s="13"/>
      <c r="G815" s="13"/>
      <c r="H815" s="13"/>
      <c r="I815" s="13"/>
      <c r="J815" s="13"/>
      <c r="K815" s="8"/>
      <c r="L815" s="9"/>
    </row>
    <row r="816">
      <c r="A816" s="10"/>
      <c r="B816" s="10"/>
      <c r="C816" s="10"/>
      <c r="D816" s="10"/>
      <c r="E816" s="29"/>
      <c r="F816" s="13"/>
      <c r="G816" s="13"/>
      <c r="H816" s="13"/>
      <c r="I816" s="13"/>
      <c r="J816" s="13"/>
      <c r="K816" s="8"/>
      <c r="L816" s="9"/>
    </row>
    <row r="817">
      <c r="A817" s="10"/>
      <c r="B817" s="10"/>
      <c r="C817" s="10"/>
      <c r="D817" s="10"/>
      <c r="E817" s="29"/>
      <c r="F817" s="13"/>
      <c r="G817" s="13"/>
      <c r="H817" s="13"/>
      <c r="I817" s="13"/>
      <c r="J817" s="13"/>
      <c r="K817" s="8"/>
      <c r="L817" s="9"/>
    </row>
    <row r="818">
      <c r="A818" s="10"/>
      <c r="B818" s="10"/>
      <c r="C818" s="10"/>
      <c r="D818" s="10"/>
      <c r="E818" s="29"/>
      <c r="F818" s="13"/>
      <c r="G818" s="13"/>
      <c r="H818" s="13"/>
      <c r="I818" s="13"/>
      <c r="J818" s="13"/>
      <c r="K818" s="8"/>
      <c r="L818" s="9"/>
    </row>
    <row r="819">
      <c r="A819" s="10"/>
      <c r="B819" s="10"/>
      <c r="C819" s="10"/>
      <c r="D819" s="10"/>
      <c r="E819" s="29"/>
      <c r="F819" s="13"/>
      <c r="G819" s="13"/>
      <c r="H819" s="13"/>
      <c r="I819" s="13"/>
      <c r="J819" s="13"/>
      <c r="K819" s="8"/>
      <c r="L819" s="9"/>
    </row>
    <row r="820">
      <c r="A820" s="10"/>
      <c r="B820" s="10"/>
      <c r="C820" s="10"/>
      <c r="D820" s="10"/>
      <c r="E820" s="29"/>
      <c r="F820" s="13"/>
      <c r="G820" s="13"/>
      <c r="H820" s="13"/>
      <c r="I820" s="13"/>
      <c r="J820" s="13"/>
      <c r="K820" s="8"/>
      <c r="L820" s="9"/>
    </row>
    <row r="821">
      <c r="A821" s="10"/>
      <c r="B821" s="10"/>
      <c r="C821" s="10"/>
      <c r="D821" s="10"/>
      <c r="E821" s="29"/>
      <c r="F821" s="13"/>
      <c r="G821" s="13"/>
      <c r="H821" s="13"/>
      <c r="I821" s="13"/>
      <c r="J821" s="13"/>
      <c r="K821" s="8"/>
      <c r="L821" s="9"/>
    </row>
    <row r="822">
      <c r="A822" s="10"/>
      <c r="B822" s="10"/>
      <c r="C822" s="10"/>
      <c r="D822" s="10"/>
      <c r="E822" s="29"/>
      <c r="F822" s="13"/>
      <c r="G822" s="13"/>
      <c r="H822" s="13"/>
      <c r="I822" s="13"/>
      <c r="J822" s="13"/>
      <c r="K822" s="8"/>
      <c r="L822" s="9"/>
    </row>
    <row r="823">
      <c r="A823" s="10"/>
      <c r="B823" s="10"/>
      <c r="C823" s="10"/>
      <c r="D823" s="10"/>
      <c r="E823" s="29"/>
      <c r="F823" s="13"/>
      <c r="G823" s="13"/>
      <c r="H823" s="13"/>
      <c r="I823" s="13"/>
      <c r="J823" s="13"/>
      <c r="K823" s="8"/>
      <c r="L823" s="9"/>
    </row>
    <row r="824">
      <c r="A824" s="10"/>
      <c r="B824" s="10"/>
      <c r="C824" s="10"/>
      <c r="D824" s="10"/>
      <c r="E824" s="29"/>
      <c r="F824" s="13"/>
      <c r="G824" s="13"/>
      <c r="H824" s="13"/>
      <c r="I824" s="13"/>
      <c r="J824" s="13"/>
      <c r="K824" s="8"/>
      <c r="L824" s="9"/>
    </row>
    <row r="825">
      <c r="A825" s="10"/>
      <c r="B825" s="10"/>
      <c r="C825" s="10"/>
      <c r="D825" s="10"/>
      <c r="E825" s="29"/>
      <c r="F825" s="13"/>
      <c r="G825" s="13"/>
      <c r="H825" s="13"/>
      <c r="I825" s="13"/>
      <c r="J825" s="13"/>
      <c r="K825" s="8"/>
      <c r="L825" s="9"/>
    </row>
    <row r="826">
      <c r="A826" s="10"/>
      <c r="B826" s="10"/>
      <c r="C826" s="10"/>
      <c r="D826" s="10"/>
      <c r="E826" s="29"/>
      <c r="F826" s="13"/>
      <c r="G826" s="13"/>
      <c r="H826" s="13"/>
      <c r="I826" s="13"/>
      <c r="J826" s="13"/>
      <c r="K826" s="8"/>
      <c r="L826" s="9"/>
    </row>
    <row r="827">
      <c r="A827" s="10"/>
      <c r="B827" s="10"/>
      <c r="C827" s="10"/>
      <c r="D827" s="10"/>
      <c r="E827" s="29"/>
      <c r="F827" s="13"/>
      <c r="G827" s="13"/>
      <c r="H827" s="13"/>
      <c r="I827" s="13"/>
      <c r="J827" s="13"/>
      <c r="K827" s="8"/>
      <c r="L827" s="9"/>
    </row>
    <row r="828">
      <c r="A828" s="10"/>
      <c r="B828" s="10"/>
      <c r="C828" s="10"/>
      <c r="D828" s="10"/>
      <c r="E828" s="29"/>
      <c r="F828" s="13"/>
      <c r="G828" s="13"/>
      <c r="H828" s="13"/>
      <c r="I828" s="13"/>
      <c r="J828" s="13"/>
      <c r="K828" s="8"/>
      <c r="L828" s="9"/>
    </row>
    <row r="829">
      <c r="A829" s="10"/>
      <c r="B829" s="10"/>
      <c r="C829" s="10"/>
      <c r="D829" s="10"/>
      <c r="E829" s="29"/>
      <c r="F829" s="13"/>
      <c r="G829" s="13"/>
      <c r="H829" s="13"/>
      <c r="I829" s="13"/>
      <c r="J829" s="13"/>
      <c r="K829" s="8"/>
      <c r="L829" s="9"/>
    </row>
    <row r="830">
      <c r="A830" s="10"/>
      <c r="B830" s="10"/>
      <c r="C830" s="10"/>
      <c r="D830" s="10"/>
      <c r="E830" s="29"/>
      <c r="F830" s="13"/>
      <c r="G830" s="13"/>
      <c r="H830" s="13"/>
      <c r="I830" s="13"/>
      <c r="J830" s="13"/>
      <c r="K830" s="8"/>
      <c r="L830" s="9"/>
    </row>
    <row r="831">
      <c r="A831" s="10"/>
      <c r="B831" s="10"/>
      <c r="C831" s="10"/>
      <c r="D831" s="10"/>
      <c r="E831" s="29"/>
      <c r="F831" s="13"/>
      <c r="G831" s="13"/>
      <c r="H831" s="13"/>
      <c r="I831" s="13"/>
      <c r="J831" s="13"/>
      <c r="K831" s="8"/>
      <c r="L831" s="9"/>
    </row>
    <row r="832">
      <c r="A832" s="10"/>
      <c r="B832" s="10"/>
      <c r="C832" s="10"/>
      <c r="D832" s="10"/>
      <c r="E832" s="29"/>
      <c r="F832" s="13"/>
      <c r="G832" s="13"/>
      <c r="H832" s="13"/>
      <c r="I832" s="13"/>
      <c r="J832" s="13"/>
      <c r="K832" s="8"/>
      <c r="L832" s="9"/>
    </row>
    <row r="833">
      <c r="A833" s="10"/>
      <c r="B833" s="10"/>
      <c r="C833" s="10"/>
      <c r="D833" s="10"/>
      <c r="E833" s="29"/>
      <c r="F833" s="13"/>
      <c r="G833" s="13"/>
      <c r="H833" s="13"/>
      <c r="I833" s="13"/>
      <c r="J833" s="13"/>
      <c r="K833" s="8"/>
      <c r="L833" s="9"/>
    </row>
    <row r="834">
      <c r="A834" s="10"/>
      <c r="B834" s="10"/>
      <c r="C834" s="10"/>
      <c r="D834" s="10"/>
      <c r="E834" s="29"/>
      <c r="F834" s="13"/>
      <c r="G834" s="13"/>
      <c r="H834" s="13"/>
      <c r="I834" s="13"/>
      <c r="J834" s="13"/>
      <c r="K834" s="8"/>
      <c r="L834" s="9"/>
    </row>
    <row r="835">
      <c r="A835" s="10"/>
      <c r="B835" s="10"/>
      <c r="C835" s="10"/>
      <c r="D835" s="10"/>
      <c r="E835" s="29"/>
      <c r="F835" s="13"/>
      <c r="G835" s="13"/>
      <c r="H835" s="13"/>
      <c r="I835" s="13"/>
      <c r="J835" s="13"/>
      <c r="K835" s="8"/>
      <c r="L835" s="9"/>
    </row>
    <row r="836">
      <c r="A836" s="10"/>
      <c r="B836" s="10"/>
      <c r="C836" s="10"/>
      <c r="D836" s="10"/>
      <c r="E836" s="29"/>
      <c r="F836" s="13"/>
      <c r="G836" s="13"/>
      <c r="H836" s="13"/>
      <c r="I836" s="13"/>
      <c r="J836" s="13"/>
      <c r="K836" s="8"/>
      <c r="L836" s="9"/>
    </row>
    <row r="837">
      <c r="A837" s="10"/>
      <c r="B837" s="10"/>
      <c r="C837" s="10"/>
      <c r="D837" s="10"/>
      <c r="E837" s="29"/>
      <c r="F837" s="13"/>
      <c r="G837" s="13"/>
      <c r="H837" s="13"/>
      <c r="I837" s="13"/>
      <c r="J837" s="13"/>
      <c r="K837" s="8"/>
      <c r="L837" s="9"/>
    </row>
    <row r="838">
      <c r="A838" s="10"/>
      <c r="B838" s="10"/>
      <c r="C838" s="10"/>
      <c r="D838" s="10"/>
      <c r="E838" s="29"/>
      <c r="F838" s="13"/>
      <c r="G838" s="13"/>
      <c r="H838" s="13"/>
      <c r="I838" s="13"/>
      <c r="J838" s="13"/>
      <c r="K838" s="8"/>
      <c r="L838" s="9"/>
    </row>
    <row r="839">
      <c r="A839" s="10"/>
      <c r="B839" s="10"/>
      <c r="C839" s="10"/>
      <c r="D839" s="10"/>
      <c r="E839" s="29"/>
      <c r="F839" s="13"/>
      <c r="G839" s="13"/>
      <c r="H839" s="13"/>
      <c r="I839" s="13"/>
      <c r="J839" s="13"/>
      <c r="K839" s="8"/>
      <c r="L839" s="9"/>
    </row>
    <row r="840">
      <c r="A840" s="10"/>
      <c r="B840" s="10"/>
      <c r="C840" s="10"/>
      <c r="D840" s="10"/>
      <c r="E840" s="29"/>
      <c r="F840" s="13"/>
      <c r="G840" s="13"/>
      <c r="H840" s="13"/>
      <c r="I840" s="13"/>
      <c r="J840" s="13"/>
      <c r="K840" s="8"/>
      <c r="L840" s="9"/>
    </row>
    <row r="841">
      <c r="A841" s="10"/>
      <c r="B841" s="10"/>
      <c r="C841" s="10"/>
      <c r="D841" s="10"/>
      <c r="E841" s="29"/>
      <c r="F841" s="13"/>
      <c r="G841" s="13"/>
      <c r="H841" s="13"/>
      <c r="I841" s="13"/>
      <c r="J841" s="13"/>
      <c r="K841" s="8"/>
      <c r="L841" s="9"/>
    </row>
    <row r="842">
      <c r="A842" s="10"/>
      <c r="B842" s="10"/>
      <c r="C842" s="10"/>
      <c r="D842" s="10"/>
      <c r="E842" s="29"/>
      <c r="F842" s="13"/>
      <c r="G842" s="13"/>
      <c r="H842" s="13"/>
      <c r="I842" s="13"/>
      <c r="J842" s="13"/>
      <c r="K842" s="8"/>
      <c r="L842" s="9"/>
    </row>
    <row r="843">
      <c r="A843" s="10"/>
      <c r="B843" s="10"/>
      <c r="C843" s="10"/>
      <c r="D843" s="10"/>
      <c r="E843" s="29"/>
      <c r="F843" s="13"/>
      <c r="G843" s="13"/>
      <c r="H843" s="13"/>
      <c r="I843" s="13"/>
      <c r="J843" s="13"/>
      <c r="K843" s="8"/>
      <c r="L843" s="9"/>
    </row>
    <row r="844">
      <c r="A844" s="10"/>
      <c r="B844" s="10"/>
      <c r="C844" s="10"/>
      <c r="D844" s="10"/>
      <c r="E844" s="29"/>
      <c r="F844" s="13"/>
      <c r="G844" s="13"/>
      <c r="H844" s="13"/>
      <c r="I844" s="13"/>
      <c r="J844" s="13"/>
      <c r="K844" s="8"/>
      <c r="L844" s="9"/>
    </row>
    <row r="845">
      <c r="A845" s="10"/>
      <c r="B845" s="10"/>
      <c r="C845" s="10"/>
      <c r="D845" s="10"/>
      <c r="E845" s="29"/>
      <c r="F845" s="13"/>
      <c r="G845" s="13"/>
      <c r="H845" s="13"/>
      <c r="I845" s="13"/>
      <c r="J845" s="13"/>
      <c r="K845" s="8"/>
      <c r="L845" s="9"/>
    </row>
    <row r="846">
      <c r="A846" s="10"/>
      <c r="B846" s="10"/>
      <c r="C846" s="10"/>
      <c r="D846" s="10"/>
      <c r="E846" s="29"/>
      <c r="F846" s="13"/>
      <c r="G846" s="13"/>
      <c r="H846" s="13"/>
      <c r="I846" s="13"/>
      <c r="J846" s="13"/>
      <c r="K846" s="8"/>
      <c r="L846" s="9"/>
    </row>
    <row r="847">
      <c r="A847" s="10"/>
      <c r="B847" s="10"/>
      <c r="C847" s="10"/>
      <c r="D847" s="10"/>
      <c r="E847" s="29"/>
      <c r="F847" s="13"/>
      <c r="G847" s="13"/>
      <c r="H847" s="13"/>
      <c r="I847" s="13"/>
      <c r="J847" s="13"/>
      <c r="K847" s="8"/>
      <c r="L847" s="9"/>
    </row>
    <row r="848">
      <c r="A848" s="10"/>
      <c r="B848" s="10"/>
      <c r="C848" s="10"/>
      <c r="D848" s="10"/>
      <c r="E848" s="29"/>
      <c r="F848" s="13"/>
      <c r="G848" s="13"/>
      <c r="H848" s="13"/>
      <c r="I848" s="13"/>
      <c r="J848" s="13"/>
      <c r="K848" s="8"/>
      <c r="L848" s="9"/>
    </row>
    <row r="849">
      <c r="A849" s="10"/>
      <c r="B849" s="10"/>
      <c r="C849" s="10"/>
      <c r="D849" s="10"/>
      <c r="E849" s="29"/>
      <c r="F849" s="13"/>
      <c r="G849" s="13"/>
      <c r="H849" s="13"/>
      <c r="I849" s="13"/>
      <c r="J849" s="13"/>
      <c r="K849" s="8"/>
      <c r="L849" s="9"/>
    </row>
    <row r="850">
      <c r="A850" s="10"/>
      <c r="B850" s="10"/>
      <c r="C850" s="10"/>
      <c r="D850" s="10"/>
      <c r="E850" s="29"/>
      <c r="F850" s="13"/>
      <c r="G850" s="13"/>
      <c r="H850" s="13"/>
      <c r="I850" s="13"/>
      <c r="J850" s="13"/>
      <c r="K850" s="8"/>
      <c r="L850" s="9"/>
    </row>
    <row r="851">
      <c r="A851" s="10"/>
      <c r="B851" s="10"/>
      <c r="C851" s="10"/>
      <c r="D851" s="10"/>
      <c r="E851" s="29"/>
      <c r="F851" s="13"/>
      <c r="G851" s="13"/>
      <c r="H851" s="13"/>
      <c r="I851" s="13"/>
      <c r="J851" s="13"/>
      <c r="K851" s="8"/>
      <c r="L851" s="9"/>
    </row>
    <row r="852">
      <c r="A852" s="10"/>
      <c r="B852" s="10"/>
      <c r="C852" s="10"/>
      <c r="D852" s="10"/>
      <c r="E852" s="29"/>
      <c r="F852" s="13"/>
      <c r="G852" s="13"/>
      <c r="H852" s="13"/>
      <c r="I852" s="13"/>
      <c r="J852" s="13"/>
      <c r="K852" s="8"/>
      <c r="L852" s="9"/>
    </row>
    <row r="853">
      <c r="A853" s="10"/>
      <c r="B853" s="10"/>
      <c r="C853" s="10"/>
      <c r="D853" s="10"/>
      <c r="E853" s="29"/>
      <c r="F853" s="13"/>
      <c r="G853" s="13"/>
      <c r="H853" s="13"/>
      <c r="I853" s="13"/>
      <c r="J853" s="13"/>
      <c r="K853" s="8"/>
      <c r="L853" s="9"/>
    </row>
    <row r="854">
      <c r="A854" s="10"/>
      <c r="B854" s="10"/>
      <c r="C854" s="10"/>
      <c r="D854" s="10"/>
      <c r="E854" s="29"/>
      <c r="F854" s="13"/>
      <c r="G854" s="13"/>
      <c r="H854" s="13"/>
      <c r="I854" s="13"/>
      <c r="J854" s="13"/>
      <c r="K854" s="8"/>
      <c r="L854" s="9"/>
    </row>
    <row r="855">
      <c r="A855" s="10"/>
      <c r="B855" s="10"/>
      <c r="C855" s="10"/>
      <c r="D855" s="10"/>
      <c r="E855" s="29"/>
      <c r="F855" s="13"/>
      <c r="G855" s="13"/>
      <c r="H855" s="13"/>
      <c r="I855" s="13"/>
      <c r="J855" s="13"/>
      <c r="K855" s="8"/>
      <c r="L855" s="9"/>
    </row>
    <row r="856">
      <c r="A856" s="10"/>
      <c r="B856" s="10"/>
      <c r="C856" s="10"/>
      <c r="D856" s="10"/>
      <c r="E856" s="29"/>
      <c r="F856" s="13"/>
      <c r="G856" s="13"/>
      <c r="H856" s="13"/>
      <c r="I856" s="13"/>
      <c r="J856" s="13"/>
      <c r="K856" s="8"/>
      <c r="L856" s="9"/>
    </row>
    <row r="857">
      <c r="A857" s="10"/>
      <c r="B857" s="10"/>
      <c r="C857" s="10"/>
      <c r="D857" s="10"/>
      <c r="E857" s="29"/>
      <c r="F857" s="13"/>
      <c r="G857" s="13"/>
      <c r="H857" s="13"/>
      <c r="I857" s="13"/>
      <c r="J857" s="13"/>
      <c r="K857" s="8"/>
      <c r="L857" s="9"/>
    </row>
    <row r="858">
      <c r="A858" s="10"/>
      <c r="B858" s="10"/>
      <c r="C858" s="10"/>
      <c r="D858" s="10"/>
      <c r="E858" s="29"/>
      <c r="F858" s="13"/>
      <c r="G858" s="13"/>
      <c r="H858" s="13"/>
      <c r="I858" s="13"/>
      <c r="J858" s="13"/>
      <c r="K858" s="8"/>
      <c r="L858" s="9"/>
    </row>
    <row r="859">
      <c r="A859" s="10"/>
      <c r="B859" s="10"/>
      <c r="C859" s="10"/>
      <c r="D859" s="10"/>
      <c r="E859" s="29"/>
      <c r="F859" s="13"/>
      <c r="G859" s="13"/>
      <c r="H859" s="13"/>
      <c r="I859" s="13"/>
      <c r="J859" s="13"/>
      <c r="K859" s="8"/>
      <c r="L859" s="9"/>
    </row>
    <row r="860">
      <c r="A860" s="10"/>
      <c r="B860" s="10"/>
      <c r="C860" s="10"/>
      <c r="D860" s="10"/>
      <c r="E860" s="29"/>
      <c r="F860" s="13"/>
      <c r="G860" s="13"/>
      <c r="H860" s="13"/>
      <c r="I860" s="13"/>
      <c r="J860" s="13"/>
      <c r="K860" s="8"/>
      <c r="L860" s="9"/>
    </row>
    <row r="861">
      <c r="A861" s="10"/>
      <c r="B861" s="10"/>
      <c r="C861" s="10"/>
      <c r="D861" s="10"/>
      <c r="E861" s="29"/>
      <c r="F861" s="13"/>
      <c r="G861" s="13"/>
      <c r="H861" s="13"/>
      <c r="I861" s="13"/>
      <c r="J861" s="13"/>
      <c r="K861" s="8"/>
      <c r="L861" s="9"/>
    </row>
    <row r="862">
      <c r="A862" s="10"/>
      <c r="B862" s="10"/>
      <c r="C862" s="10"/>
      <c r="D862" s="10"/>
      <c r="E862" s="29"/>
      <c r="F862" s="13"/>
      <c r="G862" s="13"/>
      <c r="H862" s="13"/>
      <c r="I862" s="13"/>
      <c r="J862" s="13"/>
      <c r="K862" s="8"/>
      <c r="L862" s="9"/>
    </row>
    <row r="863">
      <c r="A863" s="10"/>
      <c r="B863" s="10"/>
      <c r="C863" s="10"/>
      <c r="D863" s="10"/>
      <c r="E863" s="29"/>
      <c r="F863" s="13"/>
      <c r="G863" s="13"/>
      <c r="H863" s="13"/>
      <c r="I863" s="13"/>
      <c r="J863" s="13"/>
      <c r="K863" s="8"/>
      <c r="L863" s="9"/>
    </row>
    <row r="864">
      <c r="A864" s="10"/>
      <c r="B864" s="10"/>
      <c r="C864" s="10"/>
      <c r="D864" s="10"/>
      <c r="E864" s="29"/>
      <c r="F864" s="13"/>
      <c r="G864" s="13"/>
      <c r="H864" s="13"/>
      <c r="I864" s="13"/>
      <c r="J864" s="13"/>
      <c r="K864" s="8"/>
      <c r="L864" s="9"/>
    </row>
    <row r="865">
      <c r="A865" s="10"/>
      <c r="B865" s="10"/>
      <c r="C865" s="10"/>
      <c r="D865" s="10"/>
      <c r="E865" s="29"/>
      <c r="F865" s="13"/>
      <c r="G865" s="13"/>
      <c r="H865" s="13"/>
      <c r="I865" s="13"/>
      <c r="J865" s="13"/>
      <c r="K865" s="8"/>
      <c r="L865" s="9"/>
    </row>
    <row r="866">
      <c r="A866" s="10"/>
      <c r="B866" s="10"/>
      <c r="C866" s="10"/>
      <c r="D866" s="10"/>
      <c r="E866" s="29"/>
      <c r="F866" s="13"/>
      <c r="G866" s="13"/>
      <c r="H866" s="13"/>
      <c r="I866" s="13"/>
      <c r="J866" s="13"/>
      <c r="K866" s="8"/>
      <c r="L866" s="9"/>
    </row>
    <row r="867">
      <c r="A867" s="10"/>
      <c r="B867" s="10"/>
      <c r="C867" s="10"/>
      <c r="D867" s="10"/>
      <c r="E867" s="29"/>
      <c r="F867" s="13"/>
      <c r="G867" s="13"/>
      <c r="H867" s="13"/>
      <c r="I867" s="13"/>
      <c r="J867" s="13"/>
      <c r="K867" s="8"/>
      <c r="L867" s="9"/>
    </row>
    <row r="868">
      <c r="A868" s="10"/>
      <c r="B868" s="10"/>
      <c r="C868" s="10"/>
      <c r="D868" s="10"/>
      <c r="E868" s="29"/>
      <c r="F868" s="13"/>
      <c r="G868" s="13"/>
      <c r="H868" s="13"/>
      <c r="I868" s="13"/>
      <c r="J868" s="13"/>
      <c r="K868" s="8"/>
      <c r="L868" s="9"/>
    </row>
    <row r="869">
      <c r="A869" s="10"/>
      <c r="B869" s="10"/>
      <c r="C869" s="10"/>
      <c r="D869" s="10"/>
      <c r="E869" s="29"/>
      <c r="F869" s="13"/>
      <c r="G869" s="13"/>
      <c r="H869" s="13"/>
      <c r="I869" s="13"/>
      <c r="J869" s="13"/>
      <c r="K869" s="8"/>
      <c r="L869" s="9"/>
    </row>
    <row r="870">
      <c r="A870" s="10"/>
      <c r="B870" s="10"/>
      <c r="C870" s="10"/>
      <c r="D870" s="10"/>
      <c r="E870" s="29"/>
      <c r="F870" s="13"/>
      <c r="G870" s="13"/>
      <c r="H870" s="13"/>
      <c r="I870" s="13"/>
      <c r="J870" s="13"/>
      <c r="K870" s="8"/>
      <c r="L870" s="9"/>
    </row>
    <row r="871">
      <c r="A871" s="10"/>
      <c r="B871" s="10"/>
      <c r="C871" s="10"/>
      <c r="D871" s="10"/>
      <c r="E871" s="29"/>
      <c r="F871" s="13"/>
      <c r="G871" s="13"/>
      <c r="H871" s="13"/>
      <c r="I871" s="13"/>
      <c r="J871" s="13"/>
      <c r="K871" s="8"/>
      <c r="L871" s="9"/>
    </row>
    <row r="872">
      <c r="A872" s="10"/>
      <c r="B872" s="10"/>
      <c r="C872" s="10"/>
      <c r="D872" s="10"/>
      <c r="E872" s="29"/>
      <c r="F872" s="13"/>
      <c r="G872" s="13"/>
      <c r="H872" s="13"/>
      <c r="I872" s="13"/>
      <c r="J872" s="13"/>
      <c r="K872" s="8"/>
      <c r="L872" s="9"/>
    </row>
    <row r="873">
      <c r="A873" s="10"/>
      <c r="B873" s="10"/>
      <c r="C873" s="10"/>
      <c r="D873" s="10"/>
      <c r="E873" s="29"/>
      <c r="F873" s="13"/>
      <c r="G873" s="13"/>
      <c r="H873" s="13"/>
      <c r="I873" s="13"/>
      <c r="J873" s="13"/>
      <c r="K873" s="8"/>
      <c r="L873" s="9"/>
    </row>
    <row r="874">
      <c r="A874" s="10"/>
      <c r="B874" s="10"/>
      <c r="C874" s="10"/>
      <c r="D874" s="10"/>
      <c r="E874" s="29"/>
      <c r="F874" s="13"/>
      <c r="G874" s="13"/>
      <c r="H874" s="13"/>
      <c r="I874" s="13"/>
      <c r="J874" s="13"/>
      <c r="K874" s="8"/>
      <c r="L874" s="9"/>
    </row>
    <row r="875">
      <c r="A875" s="10"/>
      <c r="B875" s="10"/>
      <c r="C875" s="10"/>
      <c r="D875" s="10"/>
      <c r="E875" s="29"/>
      <c r="F875" s="13"/>
      <c r="G875" s="13"/>
      <c r="H875" s="13"/>
      <c r="I875" s="13"/>
      <c r="J875" s="13"/>
      <c r="K875" s="8"/>
      <c r="L875" s="9"/>
    </row>
    <row r="876">
      <c r="A876" s="10"/>
      <c r="B876" s="10"/>
      <c r="C876" s="10"/>
      <c r="D876" s="10"/>
      <c r="E876" s="29"/>
      <c r="F876" s="13"/>
      <c r="G876" s="13"/>
      <c r="H876" s="13"/>
      <c r="I876" s="13"/>
      <c r="J876" s="13"/>
      <c r="K876" s="8"/>
      <c r="L876" s="9"/>
    </row>
    <row r="877">
      <c r="A877" s="10"/>
      <c r="B877" s="10"/>
      <c r="C877" s="10"/>
      <c r="D877" s="10"/>
      <c r="E877" s="29"/>
      <c r="F877" s="13"/>
      <c r="G877" s="13"/>
      <c r="H877" s="13"/>
      <c r="I877" s="13"/>
      <c r="J877" s="13"/>
      <c r="K877" s="8"/>
      <c r="L877" s="9"/>
    </row>
    <row r="878">
      <c r="A878" s="10"/>
      <c r="B878" s="10"/>
      <c r="C878" s="10"/>
      <c r="D878" s="10"/>
      <c r="E878" s="29"/>
      <c r="F878" s="13"/>
      <c r="G878" s="13"/>
      <c r="H878" s="13"/>
      <c r="I878" s="13"/>
      <c r="J878" s="13"/>
      <c r="K878" s="8"/>
      <c r="L878" s="9"/>
    </row>
    <row r="879">
      <c r="A879" s="10"/>
      <c r="B879" s="10"/>
      <c r="C879" s="10"/>
      <c r="D879" s="10"/>
      <c r="E879" s="29"/>
      <c r="F879" s="13"/>
      <c r="G879" s="13"/>
      <c r="H879" s="13"/>
      <c r="I879" s="13"/>
      <c r="J879" s="13"/>
      <c r="K879" s="8"/>
      <c r="L879" s="9"/>
    </row>
    <row r="880">
      <c r="A880" s="10"/>
      <c r="B880" s="10"/>
      <c r="C880" s="10"/>
      <c r="D880" s="10"/>
      <c r="E880" s="29"/>
      <c r="F880" s="13"/>
      <c r="G880" s="13"/>
      <c r="H880" s="13"/>
      <c r="I880" s="13"/>
      <c r="J880" s="13"/>
      <c r="K880" s="8"/>
      <c r="L880" s="9"/>
    </row>
    <row r="881">
      <c r="A881" s="10"/>
      <c r="B881" s="10"/>
      <c r="C881" s="10"/>
      <c r="D881" s="10"/>
      <c r="E881" s="29"/>
      <c r="F881" s="13"/>
      <c r="G881" s="13"/>
      <c r="H881" s="13"/>
      <c r="I881" s="13"/>
      <c r="J881" s="13"/>
      <c r="K881" s="8"/>
      <c r="L881" s="9"/>
    </row>
    <row r="882">
      <c r="A882" s="10"/>
      <c r="B882" s="10"/>
      <c r="C882" s="10"/>
      <c r="D882" s="10"/>
      <c r="E882" s="29"/>
      <c r="F882" s="13"/>
      <c r="G882" s="13"/>
      <c r="H882" s="13"/>
      <c r="I882" s="13"/>
      <c r="J882" s="13"/>
      <c r="K882" s="8"/>
      <c r="L882" s="9"/>
    </row>
    <row r="883">
      <c r="A883" s="10"/>
      <c r="B883" s="10"/>
      <c r="C883" s="10"/>
      <c r="D883" s="10"/>
      <c r="E883" s="29"/>
      <c r="F883" s="13"/>
      <c r="G883" s="13"/>
      <c r="H883" s="13"/>
      <c r="I883" s="13"/>
      <c r="J883" s="13"/>
      <c r="K883" s="8"/>
      <c r="L883" s="9"/>
    </row>
    <row r="884">
      <c r="A884" s="10"/>
      <c r="B884" s="10"/>
      <c r="C884" s="10"/>
      <c r="D884" s="10"/>
      <c r="E884" s="29"/>
      <c r="F884" s="13"/>
      <c r="G884" s="13"/>
      <c r="H884" s="13"/>
      <c r="I884" s="13"/>
      <c r="J884" s="13"/>
      <c r="K884" s="8"/>
      <c r="L884" s="9"/>
    </row>
    <row r="885">
      <c r="A885" s="10"/>
      <c r="B885" s="10"/>
      <c r="C885" s="10"/>
      <c r="D885" s="10"/>
      <c r="E885" s="29"/>
      <c r="F885" s="13"/>
      <c r="G885" s="13"/>
      <c r="H885" s="13"/>
      <c r="I885" s="13"/>
      <c r="J885" s="13"/>
      <c r="K885" s="8"/>
      <c r="L885" s="9"/>
    </row>
    <row r="886">
      <c r="A886" s="10"/>
      <c r="B886" s="10"/>
      <c r="C886" s="10"/>
      <c r="D886" s="10"/>
      <c r="E886" s="29"/>
      <c r="F886" s="13"/>
      <c r="G886" s="13"/>
      <c r="H886" s="13"/>
      <c r="I886" s="13"/>
      <c r="J886" s="13"/>
      <c r="K886" s="8"/>
      <c r="L886" s="9"/>
    </row>
    <row r="887">
      <c r="A887" s="10"/>
      <c r="B887" s="10"/>
      <c r="C887" s="10"/>
      <c r="D887" s="10"/>
      <c r="E887" s="29"/>
      <c r="F887" s="13"/>
      <c r="G887" s="13"/>
      <c r="H887" s="13"/>
      <c r="I887" s="13"/>
      <c r="J887" s="13"/>
      <c r="K887" s="8"/>
      <c r="L887" s="9"/>
    </row>
    <row r="888">
      <c r="A888" s="10"/>
      <c r="B888" s="10"/>
      <c r="C888" s="10"/>
      <c r="D888" s="10"/>
      <c r="E888" s="29"/>
      <c r="F888" s="13"/>
      <c r="G888" s="13"/>
      <c r="H888" s="13"/>
      <c r="I888" s="13"/>
      <c r="J888" s="13"/>
      <c r="K888" s="8"/>
      <c r="L888" s="9"/>
    </row>
    <row r="889">
      <c r="A889" s="10"/>
      <c r="B889" s="10"/>
      <c r="C889" s="10"/>
      <c r="D889" s="10"/>
      <c r="E889" s="29"/>
      <c r="F889" s="13"/>
      <c r="G889" s="13"/>
      <c r="H889" s="13"/>
      <c r="I889" s="13"/>
      <c r="J889" s="13"/>
      <c r="K889" s="8"/>
      <c r="L889" s="9"/>
    </row>
    <row r="890">
      <c r="A890" s="10"/>
      <c r="B890" s="10"/>
      <c r="C890" s="10"/>
      <c r="D890" s="10"/>
      <c r="E890" s="29"/>
      <c r="F890" s="13"/>
      <c r="G890" s="13"/>
      <c r="H890" s="13"/>
      <c r="I890" s="13"/>
      <c r="J890" s="13"/>
      <c r="K890" s="8"/>
      <c r="L890" s="9"/>
    </row>
    <row r="891">
      <c r="A891" s="10"/>
      <c r="B891" s="10"/>
      <c r="C891" s="10"/>
      <c r="D891" s="10"/>
      <c r="E891" s="29"/>
      <c r="F891" s="13"/>
      <c r="G891" s="13"/>
      <c r="H891" s="13"/>
      <c r="I891" s="13"/>
      <c r="J891" s="13"/>
      <c r="K891" s="8"/>
      <c r="L891" s="9"/>
    </row>
    <row r="892">
      <c r="A892" s="10"/>
      <c r="B892" s="10"/>
      <c r="C892" s="10"/>
      <c r="D892" s="10"/>
      <c r="E892" s="29"/>
      <c r="F892" s="13"/>
      <c r="G892" s="13"/>
      <c r="H892" s="13"/>
      <c r="I892" s="13"/>
      <c r="J892" s="13"/>
      <c r="K892" s="8"/>
      <c r="L892" s="9"/>
    </row>
    <row r="893">
      <c r="A893" s="10"/>
      <c r="B893" s="10"/>
      <c r="C893" s="10"/>
      <c r="D893" s="10"/>
      <c r="E893" s="29"/>
      <c r="F893" s="13"/>
      <c r="G893" s="13"/>
      <c r="H893" s="13"/>
      <c r="I893" s="13"/>
      <c r="J893" s="13"/>
      <c r="K893" s="8"/>
      <c r="L893" s="9"/>
    </row>
    <row r="894">
      <c r="A894" s="10"/>
      <c r="B894" s="10"/>
      <c r="C894" s="10"/>
      <c r="D894" s="10"/>
      <c r="E894" s="29"/>
      <c r="F894" s="13"/>
      <c r="G894" s="13"/>
      <c r="H894" s="13"/>
      <c r="I894" s="13"/>
      <c r="J894" s="13"/>
      <c r="K894" s="8"/>
      <c r="L894" s="9"/>
    </row>
    <row r="895">
      <c r="A895" s="10"/>
      <c r="B895" s="10"/>
      <c r="C895" s="10"/>
      <c r="D895" s="10"/>
      <c r="E895" s="29"/>
      <c r="F895" s="13"/>
      <c r="G895" s="13"/>
      <c r="H895" s="13"/>
      <c r="I895" s="13"/>
      <c r="J895" s="13"/>
      <c r="K895" s="8"/>
      <c r="L895" s="9"/>
    </row>
    <row r="896">
      <c r="A896" s="10"/>
      <c r="B896" s="10"/>
      <c r="C896" s="10"/>
      <c r="D896" s="10"/>
      <c r="E896" s="29"/>
      <c r="F896" s="13"/>
      <c r="G896" s="13"/>
      <c r="H896" s="13"/>
      <c r="I896" s="13"/>
      <c r="J896" s="13"/>
      <c r="K896" s="8"/>
      <c r="L896" s="9"/>
    </row>
    <row r="897">
      <c r="A897" s="10"/>
      <c r="B897" s="10"/>
      <c r="C897" s="10"/>
      <c r="D897" s="10"/>
      <c r="E897" s="29"/>
      <c r="F897" s="13"/>
      <c r="G897" s="13"/>
      <c r="H897" s="13"/>
      <c r="I897" s="13"/>
      <c r="J897" s="13"/>
      <c r="K897" s="8"/>
      <c r="L897" s="9"/>
    </row>
    <row r="898">
      <c r="A898" s="10"/>
      <c r="B898" s="10"/>
      <c r="C898" s="10"/>
      <c r="D898" s="10"/>
      <c r="E898" s="29"/>
      <c r="F898" s="13"/>
      <c r="G898" s="13"/>
      <c r="H898" s="13"/>
      <c r="I898" s="13"/>
      <c r="J898" s="13"/>
      <c r="K898" s="8"/>
      <c r="L898" s="9"/>
    </row>
    <row r="899">
      <c r="A899" s="10"/>
      <c r="B899" s="10"/>
      <c r="C899" s="10"/>
      <c r="D899" s="10"/>
      <c r="E899" s="29"/>
      <c r="F899" s="13"/>
      <c r="G899" s="13"/>
      <c r="H899" s="13"/>
      <c r="I899" s="13"/>
      <c r="J899" s="13"/>
      <c r="K899" s="8"/>
      <c r="L899" s="9"/>
    </row>
    <row r="900">
      <c r="A900" s="10"/>
      <c r="B900" s="10"/>
      <c r="C900" s="10"/>
      <c r="D900" s="10"/>
      <c r="E900" s="29"/>
      <c r="F900" s="13"/>
      <c r="G900" s="13"/>
      <c r="H900" s="13"/>
      <c r="I900" s="13"/>
      <c r="J900" s="13"/>
      <c r="K900" s="8"/>
      <c r="L900" s="9"/>
    </row>
    <row r="901">
      <c r="A901" s="10"/>
      <c r="B901" s="10"/>
      <c r="C901" s="10"/>
      <c r="D901" s="10"/>
      <c r="E901" s="29"/>
      <c r="F901" s="13"/>
      <c r="G901" s="13"/>
      <c r="H901" s="13"/>
      <c r="I901" s="13"/>
      <c r="J901" s="13"/>
      <c r="K901" s="8"/>
      <c r="L901" s="9"/>
    </row>
    <row r="902">
      <c r="A902" s="10"/>
      <c r="B902" s="10"/>
      <c r="C902" s="10"/>
      <c r="D902" s="10"/>
      <c r="E902" s="29"/>
      <c r="F902" s="13"/>
      <c r="G902" s="13"/>
      <c r="H902" s="13"/>
      <c r="I902" s="13"/>
      <c r="J902" s="13"/>
      <c r="K902" s="8"/>
      <c r="L902" s="9"/>
    </row>
    <row r="903">
      <c r="A903" s="10"/>
      <c r="B903" s="10"/>
      <c r="C903" s="10"/>
      <c r="D903" s="10"/>
      <c r="E903" s="29"/>
      <c r="F903" s="13"/>
      <c r="G903" s="13"/>
      <c r="H903" s="13"/>
      <c r="I903" s="13"/>
      <c r="J903" s="13"/>
      <c r="K903" s="8"/>
      <c r="L903" s="9"/>
    </row>
    <row r="904">
      <c r="A904" s="10"/>
      <c r="B904" s="10"/>
      <c r="C904" s="10"/>
      <c r="D904" s="10"/>
      <c r="E904" s="29"/>
      <c r="F904" s="13"/>
      <c r="G904" s="13"/>
      <c r="H904" s="13"/>
      <c r="I904" s="13"/>
      <c r="J904" s="13"/>
      <c r="K904" s="8"/>
      <c r="L904" s="9"/>
    </row>
    <row r="905">
      <c r="A905" s="10"/>
      <c r="B905" s="10"/>
      <c r="C905" s="10"/>
      <c r="D905" s="10"/>
      <c r="E905" s="29"/>
      <c r="F905" s="13"/>
      <c r="G905" s="13"/>
      <c r="H905" s="13"/>
      <c r="I905" s="13"/>
      <c r="J905" s="13"/>
      <c r="K905" s="8"/>
      <c r="L905" s="9"/>
    </row>
    <row r="906">
      <c r="A906" s="10"/>
      <c r="B906" s="10"/>
      <c r="C906" s="10"/>
      <c r="D906" s="10"/>
      <c r="E906" s="29"/>
      <c r="F906" s="13"/>
      <c r="G906" s="13"/>
      <c r="H906" s="13"/>
      <c r="I906" s="13"/>
      <c r="J906" s="13"/>
      <c r="K906" s="8"/>
      <c r="L906" s="9"/>
    </row>
    <row r="907">
      <c r="A907" s="10"/>
      <c r="B907" s="10"/>
      <c r="C907" s="10"/>
      <c r="D907" s="10"/>
      <c r="E907" s="29"/>
      <c r="F907" s="13"/>
      <c r="G907" s="13"/>
      <c r="H907" s="13"/>
      <c r="I907" s="13"/>
      <c r="J907" s="13"/>
      <c r="K907" s="8"/>
      <c r="L907" s="9"/>
    </row>
    <row r="908">
      <c r="A908" s="10"/>
      <c r="B908" s="10"/>
      <c r="C908" s="10"/>
      <c r="D908" s="10"/>
      <c r="E908" s="29"/>
      <c r="F908" s="13"/>
      <c r="G908" s="13"/>
      <c r="H908" s="13"/>
      <c r="I908" s="13"/>
      <c r="J908" s="13"/>
      <c r="K908" s="8"/>
      <c r="L908" s="9"/>
    </row>
    <row r="909">
      <c r="A909" s="10"/>
      <c r="B909" s="10"/>
      <c r="C909" s="10"/>
      <c r="D909" s="10"/>
      <c r="E909" s="29"/>
      <c r="F909" s="13"/>
      <c r="G909" s="13"/>
      <c r="H909" s="13"/>
      <c r="I909" s="13"/>
      <c r="J909" s="13"/>
      <c r="K909" s="8"/>
      <c r="L909" s="9"/>
    </row>
    <row r="910">
      <c r="A910" s="10"/>
      <c r="B910" s="10"/>
      <c r="C910" s="10"/>
      <c r="D910" s="10"/>
      <c r="E910" s="29"/>
      <c r="F910" s="13"/>
      <c r="G910" s="13"/>
      <c r="H910" s="13"/>
      <c r="I910" s="13"/>
      <c r="J910" s="13"/>
      <c r="K910" s="8"/>
      <c r="L910" s="9"/>
    </row>
    <row r="911">
      <c r="A911" s="10"/>
      <c r="B911" s="10"/>
      <c r="C911" s="10"/>
      <c r="D911" s="10"/>
      <c r="E911" s="29"/>
      <c r="F911" s="13"/>
      <c r="G911" s="13"/>
      <c r="H911" s="13"/>
      <c r="I911" s="13"/>
      <c r="J911" s="13"/>
      <c r="K911" s="8"/>
      <c r="L911" s="9"/>
    </row>
    <row r="912">
      <c r="A912" s="10"/>
      <c r="B912" s="10"/>
      <c r="C912" s="10"/>
      <c r="D912" s="10"/>
      <c r="E912" s="29"/>
      <c r="F912" s="13"/>
      <c r="G912" s="13"/>
      <c r="H912" s="13"/>
      <c r="I912" s="13"/>
      <c r="J912" s="13"/>
      <c r="K912" s="8"/>
      <c r="L912" s="9"/>
    </row>
    <row r="913">
      <c r="A913" s="10"/>
      <c r="B913" s="10"/>
      <c r="C913" s="10"/>
      <c r="D913" s="10"/>
      <c r="E913" s="29"/>
      <c r="F913" s="13"/>
      <c r="G913" s="13"/>
      <c r="H913" s="13"/>
      <c r="I913" s="13"/>
      <c r="J913" s="13"/>
      <c r="K913" s="8"/>
      <c r="L913" s="9"/>
    </row>
    <row r="914">
      <c r="A914" s="10"/>
      <c r="B914" s="10"/>
      <c r="C914" s="10"/>
      <c r="D914" s="10"/>
      <c r="E914" s="29"/>
      <c r="F914" s="13"/>
      <c r="G914" s="13"/>
      <c r="H914" s="13"/>
      <c r="I914" s="13"/>
      <c r="J914" s="13"/>
      <c r="K914" s="8"/>
      <c r="L914" s="9"/>
    </row>
    <row r="915">
      <c r="A915" s="10"/>
      <c r="B915" s="10"/>
      <c r="C915" s="10"/>
      <c r="D915" s="10"/>
      <c r="E915" s="29"/>
      <c r="F915" s="13"/>
      <c r="G915" s="13"/>
      <c r="H915" s="13"/>
      <c r="I915" s="13"/>
      <c r="J915" s="13"/>
      <c r="K915" s="8"/>
      <c r="L915" s="9"/>
    </row>
    <row r="916">
      <c r="A916" s="10"/>
      <c r="B916" s="10"/>
      <c r="C916" s="10"/>
      <c r="D916" s="10"/>
      <c r="E916" s="29"/>
      <c r="F916" s="13"/>
      <c r="G916" s="13"/>
      <c r="H916" s="13"/>
      <c r="I916" s="13"/>
      <c r="J916" s="13"/>
      <c r="K916" s="8"/>
      <c r="L916" s="9"/>
    </row>
    <row r="917">
      <c r="A917" s="10"/>
      <c r="B917" s="10"/>
      <c r="C917" s="10"/>
      <c r="D917" s="10"/>
      <c r="E917" s="29"/>
      <c r="F917" s="13"/>
      <c r="G917" s="13"/>
      <c r="H917" s="13"/>
      <c r="I917" s="13"/>
      <c r="J917" s="13"/>
      <c r="K917" s="8"/>
      <c r="L917" s="9"/>
    </row>
    <row r="918">
      <c r="A918" s="10"/>
      <c r="B918" s="10"/>
      <c r="C918" s="10"/>
      <c r="D918" s="10"/>
      <c r="E918" s="29"/>
      <c r="F918" s="13"/>
      <c r="G918" s="13"/>
      <c r="H918" s="13"/>
      <c r="I918" s="13"/>
      <c r="J918" s="13"/>
      <c r="K918" s="8"/>
      <c r="L918" s="9"/>
    </row>
    <row r="919">
      <c r="A919" s="10"/>
      <c r="B919" s="10"/>
      <c r="C919" s="10"/>
      <c r="D919" s="10"/>
      <c r="E919" s="29"/>
      <c r="F919" s="13"/>
      <c r="G919" s="13"/>
      <c r="H919" s="13"/>
      <c r="I919" s="13"/>
      <c r="J919" s="13"/>
      <c r="K919" s="8"/>
      <c r="L919" s="9"/>
    </row>
    <row r="920">
      <c r="A920" s="10"/>
      <c r="B920" s="10"/>
      <c r="C920" s="10"/>
      <c r="D920" s="10"/>
      <c r="E920" s="29"/>
      <c r="F920" s="13"/>
      <c r="G920" s="13"/>
      <c r="H920" s="13"/>
      <c r="I920" s="13"/>
      <c r="J920" s="13"/>
      <c r="K920" s="8"/>
      <c r="L920" s="9"/>
    </row>
    <row r="921">
      <c r="A921" s="10"/>
      <c r="B921" s="10"/>
      <c r="C921" s="10"/>
      <c r="D921" s="10"/>
      <c r="E921" s="29"/>
      <c r="F921" s="13"/>
      <c r="G921" s="13"/>
      <c r="H921" s="13"/>
      <c r="I921" s="13"/>
      <c r="J921" s="13"/>
      <c r="K921" s="8"/>
      <c r="L921" s="9"/>
    </row>
    <row r="922">
      <c r="A922" s="10"/>
      <c r="B922" s="10"/>
      <c r="C922" s="10"/>
      <c r="D922" s="10"/>
      <c r="E922" s="29"/>
      <c r="F922" s="13"/>
      <c r="G922" s="13"/>
      <c r="H922" s="13"/>
      <c r="I922" s="13"/>
      <c r="J922" s="13"/>
      <c r="K922" s="8"/>
      <c r="L922" s="9"/>
    </row>
    <row r="923">
      <c r="A923" s="10"/>
      <c r="B923" s="10"/>
      <c r="C923" s="10"/>
      <c r="D923" s="10"/>
      <c r="E923" s="29"/>
      <c r="F923" s="13"/>
      <c r="G923" s="13"/>
      <c r="H923" s="13"/>
      <c r="I923" s="13"/>
      <c r="J923" s="13"/>
      <c r="K923" s="8"/>
      <c r="L923" s="9"/>
    </row>
    <row r="924">
      <c r="A924" s="10"/>
      <c r="B924" s="10"/>
      <c r="C924" s="10"/>
      <c r="D924" s="10"/>
      <c r="E924" s="29"/>
      <c r="F924" s="13"/>
      <c r="G924" s="13"/>
      <c r="H924" s="13"/>
      <c r="I924" s="13"/>
      <c r="J924" s="13"/>
      <c r="K924" s="8"/>
      <c r="L924" s="9"/>
    </row>
    <row r="925">
      <c r="A925" s="10"/>
      <c r="B925" s="10"/>
      <c r="C925" s="10"/>
      <c r="D925" s="10"/>
      <c r="E925" s="29"/>
      <c r="F925" s="13"/>
      <c r="G925" s="13"/>
      <c r="H925" s="13"/>
      <c r="I925" s="13"/>
      <c r="J925" s="13"/>
      <c r="K925" s="8"/>
      <c r="L925" s="9"/>
    </row>
    <row r="926">
      <c r="A926" s="10"/>
      <c r="B926" s="10"/>
      <c r="C926" s="10"/>
      <c r="D926" s="10"/>
      <c r="E926" s="29"/>
      <c r="F926" s="13"/>
      <c r="G926" s="13"/>
      <c r="H926" s="13"/>
      <c r="I926" s="13"/>
      <c r="J926" s="13"/>
      <c r="K926" s="8"/>
      <c r="L926" s="9"/>
    </row>
    <row r="927">
      <c r="A927" s="10"/>
      <c r="B927" s="10"/>
      <c r="C927" s="10"/>
      <c r="D927" s="10"/>
      <c r="E927" s="29"/>
      <c r="F927" s="13"/>
      <c r="G927" s="13"/>
      <c r="H927" s="13"/>
      <c r="I927" s="13"/>
      <c r="J927" s="13"/>
      <c r="K927" s="8"/>
      <c r="L927" s="9"/>
    </row>
    <row r="928">
      <c r="A928" s="10"/>
      <c r="B928" s="10"/>
      <c r="C928" s="10"/>
      <c r="D928" s="10"/>
      <c r="E928" s="29"/>
      <c r="F928" s="13"/>
      <c r="G928" s="13"/>
      <c r="H928" s="13"/>
      <c r="I928" s="13"/>
      <c r="J928" s="13"/>
      <c r="K928" s="8"/>
      <c r="L928" s="9"/>
    </row>
    <row r="929">
      <c r="A929" s="10"/>
      <c r="B929" s="10"/>
      <c r="C929" s="10"/>
      <c r="D929" s="10"/>
      <c r="E929" s="29"/>
      <c r="F929" s="13"/>
      <c r="G929" s="13"/>
      <c r="H929" s="13"/>
      <c r="I929" s="13"/>
      <c r="J929" s="13"/>
      <c r="K929" s="8"/>
      <c r="L929" s="9"/>
    </row>
    <row r="930">
      <c r="A930" s="10"/>
      <c r="B930" s="10"/>
      <c r="C930" s="10"/>
      <c r="D930" s="10"/>
      <c r="E930" s="29"/>
      <c r="F930" s="13"/>
      <c r="G930" s="13"/>
      <c r="H930" s="13"/>
      <c r="I930" s="13"/>
      <c r="J930" s="13"/>
      <c r="K930" s="8"/>
      <c r="L930" s="9"/>
    </row>
    <row r="931">
      <c r="A931" s="10"/>
      <c r="B931" s="10"/>
      <c r="C931" s="10"/>
      <c r="D931" s="10"/>
      <c r="E931" s="29"/>
      <c r="F931" s="13"/>
      <c r="G931" s="13"/>
      <c r="H931" s="13"/>
      <c r="I931" s="13"/>
      <c r="J931" s="13"/>
      <c r="K931" s="8"/>
      <c r="L931" s="9"/>
    </row>
    <row r="932">
      <c r="A932" s="10"/>
      <c r="B932" s="10"/>
      <c r="C932" s="10"/>
      <c r="D932" s="10"/>
      <c r="E932" s="29"/>
      <c r="F932" s="13"/>
      <c r="G932" s="13"/>
      <c r="H932" s="13"/>
      <c r="I932" s="13"/>
      <c r="J932" s="13"/>
      <c r="K932" s="8"/>
      <c r="L932" s="9"/>
    </row>
    <row r="933">
      <c r="A933" s="10"/>
      <c r="B933" s="10"/>
      <c r="C933" s="10"/>
      <c r="D933" s="10"/>
      <c r="E933" s="29"/>
      <c r="F933" s="13"/>
      <c r="G933" s="13"/>
      <c r="H933" s="13"/>
      <c r="I933" s="13"/>
      <c r="J933" s="13"/>
      <c r="K933" s="8"/>
      <c r="L933" s="9"/>
    </row>
    <row r="934">
      <c r="A934" s="10"/>
      <c r="B934" s="10"/>
      <c r="C934" s="10"/>
      <c r="D934" s="10"/>
      <c r="E934" s="29"/>
      <c r="F934" s="13"/>
      <c r="G934" s="13"/>
      <c r="H934" s="13"/>
      <c r="I934" s="13"/>
      <c r="J934" s="13"/>
      <c r="K934" s="8"/>
      <c r="L934" s="9"/>
    </row>
    <row r="935">
      <c r="A935" s="10"/>
      <c r="B935" s="10"/>
      <c r="C935" s="10"/>
      <c r="D935" s="10"/>
      <c r="E935" s="29"/>
      <c r="F935" s="13"/>
      <c r="G935" s="13"/>
      <c r="H935" s="13"/>
      <c r="I935" s="13"/>
      <c r="J935" s="13"/>
      <c r="K935" s="8"/>
      <c r="L935" s="9"/>
    </row>
    <row r="936">
      <c r="A936" s="10"/>
      <c r="B936" s="10"/>
      <c r="C936" s="10"/>
      <c r="D936" s="10"/>
      <c r="E936" s="29"/>
      <c r="F936" s="13"/>
      <c r="G936" s="13"/>
      <c r="H936" s="13"/>
      <c r="I936" s="13"/>
      <c r="J936" s="13"/>
      <c r="K936" s="8"/>
      <c r="L936" s="9"/>
    </row>
    <row r="937">
      <c r="A937" s="10"/>
      <c r="B937" s="10"/>
      <c r="C937" s="10"/>
      <c r="D937" s="10"/>
      <c r="E937" s="29"/>
      <c r="F937" s="13"/>
      <c r="G937" s="13"/>
      <c r="H937" s="13"/>
      <c r="I937" s="13"/>
      <c r="J937" s="13"/>
      <c r="K937" s="8"/>
      <c r="L937" s="9"/>
    </row>
    <row r="938">
      <c r="A938" s="10"/>
      <c r="B938" s="10"/>
      <c r="C938" s="10"/>
      <c r="D938" s="10"/>
      <c r="E938" s="29"/>
      <c r="F938" s="13"/>
      <c r="G938" s="13"/>
      <c r="H938" s="13"/>
      <c r="I938" s="13"/>
      <c r="J938" s="13"/>
      <c r="K938" s="8"/>
      <c r="L938" s="9"/>
    </row>
    <row r="939">
      <c r="A939" s="10"/>
      <c r="B939" s="10"/>
      <c r="C939" s="10"/>
      <c r="D939" s="10"/>
      <c r="E939" s="29"/>
      <c r="F939" s="13"/>
      <c r="G939" s="13"/>
      <c r="H939" s="13"/>
      <c r="I939" s="13"/>
      <c r="J939" s="13"/>
      <c r="K939" s="8"/>
      <c r="L939" s="9"/>
    </row>
    <row r="940">
      <c r="A940" s="10"/>
      <c r="B940" s="10"/>
      <c r="C940" s="10"/>
      <c r="D940" s="10"/>
      <c r="E940" s="29"/>
      <c r="F940" s="13"/>
      <c r="G940" s="13"/>
      <c r="H940" s="13"/>
      <c r="I940" s="13"/>
      <c r="J940" s="13"/>
      <c r="K940" s="8"/>
      <c r="L940" s="9"/>
    </row>
    <row r="941">
      <c r="A941" s="10"/>
      <c r="B941" s="10"/>
      <c r="C941" s="10"/>
      <c r="D941" s="10"/>
      <c r="E941" s="29"/>
      <c r="F941" s="13"/>
      <c r="G941" s="13"/>
      <c r="H941" s="13"/>
      <c r="I941" s="13"/>
      <c r="J941" s="13"/>
      <c r="K941" s="8"/>
      <c r="L941" s="9"/>
    </row>
    <row r="942">
      <c r="A942" s="10"/>
      <c r="B942" s="10"/>
      <c r="C942" s="10"/>
      <c r="D942" s="10"/>
      <c r="E942" s="29"/>
      <c r="F942" s="13"/>
      <c r="G942" s="13"/>
      <c r="H942" s="13"/>
      <c r="I942" s="13"/>
      <c r="J942" s="13"/>
      <c r="K942" s="8"/>
      <c r="L942" s="9"/>
    </row>
    <row r="943">
      <c r="A943" s="10"/>
      <c r="B943" s="10"/>
      <c r="C943" s="10"/>
      <c r="D943" s="10"/>
      <c r="E943" s="29"/>
      <c r="F943" s="13"/>
      <c r="G943" s="13"/>
      <c r="H943" s="13"/>
      <c r="I943" s="13"/>
      <c r="J943" s="13"/>
      <c r="K943" s="8"/>
      <c r="L943" s="9"/>
    </row>
    <row r="944">
      <c r="A944" s="10"/>
      <c r="B944" s="10"/>
      <c r="C944" s="10"/>
      <c r="D944" s="10"/>
      <c r="E944" s="29"/>
      <c r="F944" s="13"/>
      <c r="G944" s="13"/>
      <c r="H944" s="13"/>
      <c r="I944" s="13"/>
      <c r="J944" s="13"/>
      <c r="K944" s="8"/>
      <c r="L944" s="9"/>
    </row>
    <row r="945">
      <c r="A945" s="10"/>
      <c r="B945" s="10"/>
      <c r="C945" s="10"/>
      <c r="D945" s="10"/>
      <c r="E945" s="29"/>
      <c r="F945" s="13"/>
      <c r="G945" s="13"/>
      <c r="H945" s="13"/>
      <c r="I945" s="13"/>
      <c r="J945" s="13"/>
      <c r="K945" s="8"/>
      <c r="L945" s="9"/>
    </row>
    <row r="946">
      <c r="A946" s="10"/>
      <c r="B946" s="10"/>
      <c r="C946" s="10"/>
      <c r="D946" s="10"/>
      <c r="E946" s="29"/>
      <c r="F946" s="13"/>
      <c r="G946" s="13"/>
      <c r="H946" s="13"/>
      <c r="I946" s="13"/>
      <c r="J946" s="13"/>
      <c r="K946" s="8"/>
      <c r="L946" s="9"/>
    </row>
    <row r="947">
      <c r="A947" s="10"/>
      <c r="B947" s="10"/>
      <c r="C947" s="10"/>
      <c r="D947" s="10"/>
      <c r="E947" s="29"/>
      <c r="F947" s="13"/>
      <c r="G947" s="13"/>
      <c r="H947" s="13"/>
      <c r="I947" s="13"/>
      <c r="J947" s="13"/>
      <c r="K947" s="8"/>
      <c r="L947" s="9"/>
    </row>
    <row r="948">
      <c r="A948" s="10"/>
      <c r="B948" s="10"/>
      <c r="C948" s="10"/>
      <c r="D948" s="10"/>
      <c r="E948" s="29"/>
      <c r="F948" s="13"/>
      <c r="G948" s="13"/>
      <c r="H948" s="13"/>
      <c r="I948" s="13"/>
      <c r="J948" s="13"/>
      <c r="K948" s="8"/>
      <c r="L948" s="9"/>
    </row>
    <row r="949">
      <c r="A949" s="10"/>
      <c r="B949" s="10"/>
      <c r="C949" s="10"/>
      <c r="D949" s="10"/>
      <c r="E949" s="29"/>
      <c r="F949" s="13"/>
      <c r="G949" s="13"/>
      <c r="H949" s="13"/>
      <c r="I949" s="13"/>
      <c r="J949" s="13"/>
      <c r="K949" s="8"/>
      <c r="L949" s="9"/>
    </row>
    <row r="950">
      <c r="A950" s="10"/>
      <c r="B950" s="10"/>
      <c r="C950" s="10"/>
      <c r="D950" s="10"/>
      <c r="E950" s="29"/>
      <c r="F950" s="13"/>
      <c r="G950" s="13"/>
      <c r="H950" s="13"/>
      <c r="I950" s="13"/>
      <c r="J950" s="13"/>
      <c r="K950" s="8"/>
      <c r="L950" s="9"/>
    </row>
    <row r="951">
      <c r="A951" s="10"/>
      <c r="B951" s="10"/>
      <c r="C951" s="10"/>
      <c r="D951" s="10"/>
      <c r="E951" s="29"/>
      <c r="F951" s="13"/>
      <c r="G951" s="13"/>
      <c r="H951" s="13"/>
      <c r="I951" s="13"/>
      <c r="J951" s="13"/>
      <c r="K951" s="8"/>
      <c r="L951" s="9"/>
    </row>
    <row r="952">
      <c r="A952" s="10"/>
      <c r="B952" s="10"/>
      <c r="C952" s="10"/>
      <c r="D952" s="10"/>
      <c r="E952" s="29"/>
      <c r="F952" s="13"/>
      <c r="G952" s="13"/>
      <c r="H952" s="13"/>
      <c r="I952" s="13"/>
      <c r="J952" s="13"/>
      <c r="K952" s="8"/>
      <c r="L952" s="9"/>
    </row>
    <row r="953">
      <c r="A953" s="10"/>
      <c r="B953" s="10"/>
      <c r="C953" s="10"/>
      <c r="D953" s="10"/>
      <c r="E953" s="29"/>
      <c r="F953" s="13"/>
      <c r="G953" s="13"/>
      <c r="H953" s="13"/>
      <c r="I953" s="13"/>
      <c r="J953" s="13"/>
      <c r="K953" s="8"/>
      <c r="L953" s="9"/>
    </row>
    <row r="954">
      <c r="A954" s="10"/>
      <c r="B954" s="10"/>
      <c r="C954" s="10"/>
      <c r="D954" s="10"/>
      <c r="E954" s="29"/>
      <c r="F954" s="13"/>
      <c r="G954" s="13"/>
      <c r="H954" s="13"/>
      <c r="I954" s="13"/>
      <c r="J954" s="13"/>
      <c r="K954" s="8"/>
      <c r="L954" s="9"/>
    </row>
    <row r="955">
      <c r="A955" s="10"/>
      <c r="B955" s="10"/>
      <c r="C955" s="10"/>
      <c r="D955" s="10"/>
      <c r="E955" s="29"/>
      <c r="F955" s="13"/>
      <c r="G955" s="13"/>
      <c r="H955" s="13"/>
      <c r="I955" s="13"/>
      <c r="J955" s="13"/>
      <c r="K955" s="8"/>
      <c r="L955" s="9"/>
    </row>
    <row r="956">
      <c r="A956" s="10"/>
      <c r="B956" s="10"/>
      <c r="C956" s="10"/>
      <c r="D956" s="10"/>
      <c r="E956" s="29"/>
      <c r="F956" s="13"/>
      <c r="G956" s="13"/>
      <c r="H956" s="13"/>
      <c r="I956" s="13"/>
      <c r="J956" s="13"/>
      <c r="K956" s="8"/>
      <c r="L956" s="9"/>
    </row>
    <row r="957">
      <c r="A957" s="10"/>
      <c r="B957" s="10"/>
      <c r="C957" s="10"/>
      <c r="D957" s="10"/>
      <c r="E957" s="29"/>
      <c r="F957" s="13"/>
      <c r="G957" s="13"/>
      <c r="H957" s="13"/>
      <c r="I957" s="13"/>
      <c r="J957" s="13"/>
      <c r="K957" s="8"/>
      <c r="L957" s="9"/>
    </row>
    <row r="958">
      <c r="A958" s="10"/>
      <c r="B958" s="10"/>
      <c r="C958" s="10"/>
      <c r="D958" s="10"/>
      <c r="E958" s="29"/>
      <c r="F958" s="13"/>
      <c r="G958" s="13"/>
      <c r="H958" s="13"/>
      <c r="I958" s="13"/>
      <c r="J958" s="13"/>
      <c r="K958" s="8"/>
      <c r="L958" s="9"/>
    </row>
    <row r="959">
      <c r="A959" s="10"/>
      <c r="B959" s="10"/>
      <c r="C959" s="10"/>
      <c r="D959" s="10"/>
      <c r="E959" s="29"/>
      <c r="F959" s="13"/>
      <c r="G959" s="13"/>
      <c r="H959" s="13"/>
      <c r="I959" s="13"/>
      <c r="J959" s="13"/>
      <c r="K959" s="8"/>
      <c r="L959" s="9"/>
    </row>
    <row r="960">
      <c r="A960" s="10"/>
      <c r="B960" s="10"/>
      <c r="C960" s="10"/>
      <c r="D960" s="10"/>
      <c r="E960" s="29"/>
      <c r="F960" s="13"/>
      <c r="G960" s="13"/>
      <c r="H960" s="13"/>
      <c r="I960" s="13"/>
      <c r="J960" s="13"/>
      <c r="K960" s="8"/>
      <c r="L960" s="9"/>
    </row>
    <row r="961">
      <c r="A961" s="10"/>
      <c r="B961" s="10"/>
      <c r="C961" s="10"/>
      <c r="D961" s="10"/>
      <c r="E961" s="29"/>
      <c r="F961" s="13"/>
      <c r="G961" s="13"/>
      <c r="H961" s="13"/>
      <c r="I961" s="13"/>
      <c r="J961" s="13"/>
      <c r="K961" s="8"/>
      <c r="L961" s="9"/>
    </row>
    <row r="962">
      <c r="A962" s="10"/>
      <c r="B962" s="10"/>
      <c r="C962" s="10"/>
      <c r="D962" s="10"/>
      <c r="E962" s="29"/>
      <c r="F962" s="13"/>
      <c r="G962" s="13"/>
      <c r="H962" s="13"/>
      <c r="I962" s="13"/>
      <c r="J962" s="13"/>
      <c r="K962" s="8"/>
      <c r="L962" s="9"/>
    </row>
    <row r="963">
      <c r="A963" s="10"/>
      <c r="B963" s="10"/>
      <c r="C963" s="10"/>
      <c r="D963" s="10"/>
      <c r="E963" s="29"/>
      <c r="F963" s="13"/>
      <c r="G963" s="13"/>
      <c r="H963" s="13"/>
      <c r="I963" s="13"/>
      <c r="J963" s="13"/>
      <c r="K963" s="8"/>
      <c r="L963" s="9"/>
    </row>
    <row r="964">
      <c r="A964" s="10"/>
      <c r="B964" s="10"/>
      <c r="C964" s="10"/>
      <c r="D964" s="10"/>
      <c r="E964" s="29"/>
      <c r="F964" s="13"/>
      <c r="G964" s="13"/>
      <c r="H964" s="13"/>
      <c r="I964" s="13"/>
      <c r="J964" s="13"/>
      <c r="K964" s="8"/>
      <c r="L964" s="9"/>
    </row>
    <row r="965">
      <c r="A965" s="10"/>
      <c r="B965" s="10"/>
      <c r="C965" s="10"/>
      <c r="D965" s="10"/>
      <c r="E965" s="29"/>
      <c r="F965" s="13"/>
      <c r="G965" s="13"/>
      <c r="H965" s="13"/>
      <c r="I965" s="13"/>
      <c r="J965" s="13"/>
      <c r="K965" s="8"/>
      <c r="L965" s="9"/>
    </row>
    <row r="966">
      <c r="A966" s="10"/>
      <c r="B966" s="10"/>
      <c r="C966" s="10"/>
      <c r="D966" s="10"/>
      <c r="E966" s="29"/>
      <c r="F966" s="13"/>
      <c r="G966" s="13"/>
      <c r="H966" s="13"/>
      <c r="I966" s="13"/>
      <c r="J966" s="13"/>
      <c r="K966" s="8"/>
      <c r="L966" s="9"/>
    </row>
    <row r="967">
      <c r="A967" s="10"/>
      <c r="B967" s="10"/>
      <c r="C967" s="10"/>
      <c r="D967" s="10"/>
      <c r="E967" s="29"/>
      <c r="F967" s="13"/>
      <c r="G967" s="13"/>
      <c r="H967" s="13"/>
      <c r="I967" s="13"/>
      <c r="J967" s="13"/>
      <c r="K967" s="8"/>
      <c r="L967" s="9"/>
    </row>
    <row r="968">
      <c r="A968" s="10"/>
      <c r="B968" s="10"/>
      <c r="C968" s="10"/>
      <c r="D968" s="10"/>
      <c r="E968" s="29"/>
      <c r="F968" s="13"/>
      <c r="G968" s="13"/>
      <c r="H968" s="13"/>
      <c r="I968" s="13"/>
      <c r="J968" s="13"/>
      <c r="K968" s="8"/>
      <c r="L968" s="9"/>
    </row>
    <row r="969">
      <c r="A969" s="10"/>
      <c r="B969" s="10"/>
      <c r="C969" s="10"/>
      <c r="D969" s="10"/>
      <c r="E969" s="29"/>
      <c r="F969" s="13"/>
      <c r="G969" s="13"/>
      <c r="H969" s="13"/>
      <c r="I969" s="13"/>
      <c r="J969" s="13"/>
      <c r="K969" s="8"/>
      <c r="L969" s="9"/>
    </row>
    <row r="970">
      <c r="A970" s="10"/>
      <c r="B970" s="10"/>
      <c r="C970" s="10"/>
      <c r="D970" s="10"/>
      <c r="E970" s="29"/>
      <c r="F970" s="13"/>
      <c r="G970" s="13"/>
      <c r="H970" s="13"/>
      <c r="I970" s="13"/>
      <c r="J970" s="13"/>
      <c r="K970" s="8"/>
      <c r="L970" s="9"/>
    </row>
    <row r="971">
      <c r="A971" s="10"/>
      <c r="B971" s="10"/>
      <c r="C971" s="10"/>
      <c r="D971" s="10"/>
      <c r="E971" s="29"/>
      <c r="F971" s="13"/>
      <c r="G971" s="13"/>
      <c r="H971" s="13"/>
      <c r="I971" s="13"/>
      <c r="J971" s="13"/>
      <c r="K971" s="8"/>
      <c r="L971" s="9"/>
    </row>
    <row r="972">
      <c r="A972" s="10"/>
      <c r="B972" s="10"/>
      <c r="C972" s="10"/>
      <c r="D972" s="10"/>
      <c r="E972" s="29"/>
      <c r="F972" s="13"/>
      <c r="G972" s="13"/>
      <c r="H972" s="13"/>
      <c r="I972" s="13"/>
      <c r="J972" s="13"/>
      <c r="K972" s="8"/>
      <c r="L972" s="9"/>
    </row>
    <row r="973">
      <c r="A973" s="10"/>
      <c r="B973" s="10"/>
      <c r="C973" s="10"/>
      <c r="D973" s="10"/>
      <c r="E973" s="29"/>
      <c r="F973" s="13"/>
      <c r="G973" s="13"/>
      <c r="H973" s="13"/>
      <c r="I973" s="13"/>
      <c r="J973" s="13"/>
      <c r="K973" s="8"/>
      <c r="L973" s="9"/>
    </row>
    <row r="974">
      <c r="A974" s="10"/>
      <c r="B974" s="10"/>
      <c r="C974" s="10"/>
      <c r="D974" s="10"/>
      <c r="E974" s="29"/>
      <c r="F974" s="13"/>
      <c r="G974" s="13"/>
      <c r="H974" s="13"/>
      <c r="I974" s="13"/>
      <c r="J974" s="13"/>
      <c r="K974" s="8"/>
      <c r="L974" s="9"/>
    </row>
    <row r="975">
      <c r="A975" s="10"/>
      <c r="B975" s="10"/>
      <c r="C975" s="10"/>
      <c r="D975" s="10"/>
      <c r="E975" s="29"/>
      <c r="F975" s="13"/>
      <c r="G975" s="13"/>
      <c r="H975" s="13"/>
      <c r="I975" s="13"/>
      <c r="J975" s="13"/>
      <c r="K975" s="8"/>
      <c r="L975" s="9"/>
    </row>
    <row r="976">
      <c r="A976" s="10"/>
      <c r="B976" s="10"/>
      <c r="C976" s="10"/>
      <c r="D976" s="10"/>
      <c r="E976" s="29"/>
      <c r="F976" s="13"/>
      <c r="G976" s="13"/>
      <c r="H976" s="13"/>
      <c r="I976" s="13"/>
      <c r="J976" s="13"/>
      <c r="K976" s="8"/>
      <c r="L976" s="9"/>
    </row>
    <row r="977">
      <c r="A977" s="10"/>
      <c r="B977" s="10"/>
      <c r="C977" s="10"/>
      <c r="D977" s="10"/>
      <c r="E977" s="29"/>
      <c r="F977" s="13"/>
      <c r="G977" s="13"/>
      <c r="H977" s="13"/>
      <c r="I977" s="13"/>
      <c r="J977" s="13"/>
      <c r="K977" s="8"/>
      <c r="L977" s="9"/>
    </row>
    <row r="978">
      <c r="A978" s="10"/>
      <c r="B978" s="10"/>
      <c r="C978" s="10"/>
      <c r="D978" s="10"/>
      <c r="E978" s="29"/>
      <c r="F978" s="13"/>
      <c r="G978" s="13"/>
      <c r="H978" s="13"/>
      <c r="I978" s="13"/>
      <c r="J978" s="13"/>
      <c r="K978" s="8"/>
      <c r="L978" s="9"/>
    </row>
    <row r="979">
      <c r="A979" s="10"/>
      <c r="B979" s="10"/>
      <c r="C979" s="10"/>
      <c r="D979" s="10"/>
      <c r="E979" s="29"/>
      <c r="F979" s="13"/>
      <c r="G979" s="13"/>
      <c r="H979" s="13"/>
      <c r="I979" s="13"/>
      <c r="J979" s="13"/>
      <c r="K979" s="8"/>
      <c r="L979" s="9"/>
    </row>
    <row r="980">
      <c r="A980" s="10"/>
      <c r="B980" s="10"/>
      <c r="C980" s="10"/>
      <c r="D980" s="10"/>
      <c r="E980" s="29"/>
      <c r="F980" s="13"/>
      <c r="G980" s="13"/>
      <c r="H980" s="13"/>
      <c r="I980" s="13"/>
      <c r="J980" s="13"/>
      <c r="K980" s="8"/>
      <c r="L980" s="9"/>
    </row>
    <row r="981">
      <c r="A981" s="10"/>
      <c r="B981" s="10"/>
      <c r="C981" s="10"/>
      <c r="D981" s="10"/>
      <c r="E981" s="29"/>
      <c r="F981" s="13"/>
      <c r="G981" s="13"/>
      <c r="H981" s="13"/>
      <c r="I981" s="13"/>
      <c r="J981" s="13"/>
      <c r="K981" s="8"/>
      <c r="L981" s="9"/>
    </row>
    <row r="982">
      <c r="A982" s="10"/>
      <c r="B982" s="10"/>
      <c r="C982" s="10"/>
      <c r="D982" s="10"/>
      <c r="E982" s="29"/>
      <c r="F982" s="13"/>
      <c r="G982" s="13"/>
      <c r="H982" s="13"/>
      <c r="I982" s="13"/>
      <c r="J982" s="13"/>
      <c r="K982" s="8"/>
      <c r="L982" s="9"/>
    </row>
    <row r="983">
      <c r="A983" s="10"/>
      <c r="B983" s="10"/>
      <c r="C983" s="10"/>
      <c r="D983" s="10"/>
      <c r="E983" s="29"/>
      <c r="F983" s="13"/>
      <c r="G983" s="13"/>
      <c r="H983" s="13"/>
      <c r="I983" s="13"/>
      <c r="J983" s="13"/>
      <c r="K983" s="8"/>
      <c r="L983" s="9"/>
    </row>
    <row r="984">
      <c r="A984" s="10"/>
      <c r="B984" s="10"/>
      <c r="C984" s="10"/>
      <c r="D984" s="10"/>
      <c r="E984" s="29"/>
      <c r="F984" s="13"/>
      <c r="G984" s="13"/>
      <c r="H984" s="13"/>
      <c r="I984" s="13"/>
      <c r="J984" s="13"/>
      <c r="K984" s="8"/>
      <c r="L984" s="9"/>
    </row>
    <row r="985">
      <c r="A985" s="10"/>
      <c r="B985" s="10"/>
      <c r="C985" s="10"/>
      <c r="D985" s="10"/>
      <c r="E985" s="29"/>
      <c r="F985" s="13"/>
      <c r="G985" s="13"/>
      <c r="H985" s="13"/>
      <c r="I985" s="13"/>
      <c r="J985" s="13"/>
      <c r="K985" s="8"/>
      <c r="L985" s="9"/>
    </row>
    <row r="986">
      <c r="A986" s="10"/>
      <c r="B986" s="10"/>
      <c r="C986" s="10"/>
      <c r="D986" s="10"/>
      <c r="E986" s="29"/>
      <c r="F986" s="13"/>
      <c r="G986" s="13"/>
      <c r="H986" s="13"/>
      <c r="I986" s="13"/>
      <c r="J986" s="13"/>
      <c r="K986" s="8"/>
      <c r="L986" s="9"/>
    </row>
    <row r="987">
      <c r="A987" s="10"/>
      <c r="B987" s="10"/>
      <c r="C987" s="10"/>
      <c r="D987" s="10"/>
      <c r="E987" s="29"/>
      <c r="F987" s="13"/>
      <c r="G987" s="13"/>
      <c r="H987" s="13"/>
      <c r="I987" s="13"/>
      <c r="J987" s="13"/>
      <c r="K987" s="8"/>
      <c r="L987" s="9"/>
    </row>
    <row r="988">
      <c r="A988" s="10"/>
      <c r="B988" s="10"/>
      <c r="C988" s="10"/>
      <c r="D988" s="10"/>
      <c r="E988" s="29"/>
      <c r="F988" s="13"/>
      <c r="G988" s="13"/>
      <c r="H988" s="13"/>
      <c r="I988" s="13"/>
      <c r="J988" s="13"/>
      <c r="K988" s="8"/>
      <c r="L988" s="9"/>
    </row>
    <row r="989">
      <c r="A989" s="10"/>
      <c r="B989" s="10"/>
      <c r="C989" s="10"/>
      <c r="D989" s="10"/>
      <c r="E989" s="29"/>
      <c r="F989" s="13"/>
      <c r="G989" s="13"/>
      <c r="H989" s="13"/>
      <c r="I989" s="13"/>
      <c r="J989" s="13"/>
      <c r="K989" s="8"/>
      <c r="L989" s="9"/>
    </row>
    <row r="990">
      <c r="A990" s="10"/>
      <c r="B990" s="10"/>
      <c r="C990" s="10"/>
      <c r="D990" s="10"/>
      <c r="E990" s="29"/>
      <c r="F990" s="13"/>
      <c r="G990" s="13"/>
      <c r="H990" s="13"/>
      <c r="I990" s="13"/>
      <c r="J990" s="13"/>
      <c r="K990" s="8"/>
      <c r="L990" s="9"/>
    </row>
    <row r="991">
      <c r="A991" s="10"/>
      <c r="B991" s="10"/>
      <c r="C991" s="10"/>
      <c r="D991" s="10"/>
      <c r="E991" s="29"/>
      <c r="F991" s="13"/>
      <c r="G991" s="13"/>
      <c r="H991" s="13"/>
      <c r="I991" s="13"/>
      <c r="J991" s="13"/>
      <c r="K991" s="8"/>
      <c r="L991" s="9"/>
    </row>
    <row r="992">
      <c r="A992" s="10"/>
      <c r="B992" s="10"/>
      <c r="C992" s="10"/>
      <c r="D992" s="10"/>
      <c r="E992" s="29"/>
      <c r="F992" s="13"/>
      <c r="G992" s="13"/>
      <c r="H992" s="13"/>
      <c r="I992" s="13"/>
      <c r="J992" s="13"/>
      <c r="K992" s="8"/>
      <c r="L992" s="9"/>
    </row>
    <row r="993">
      <c r="A993" s="10"/>
      <c r="B993" s="10"/>
      <c r="C993" s="10"/>
      <c r="D993" s="10"/>
      <c r="E993" s="29"/>
      <c r="F993" s="13"/>
      <c r="G993" s="13"/>
      <c r="H993" s="13"/>
      <c r="I993" s="13"/>
      <c r="J993" s="13"/>
      <c r="K993" s="8"/>
      <c r="L993" s="9"/>
    </row>
    <row r="994">
      <c r="A994" s="10"/>
      <c r="B994" s="10"/>
      <c r="C994" s="10"/>
      <c r="D994" s="10"/>
      <c r="E994" s="29"/>
      <c r="F994" s="13"/>
      <c r="G994" s="13"/>
      <c r="H994" s="13"/>
      <c r="I994" s="13"/>
      <c r="J994" s="13"/>
      <c r="K994" s="8"/>
      <c r="L994" s="9"/>
    </row>
    <row r="995">
      <c r="A995" s="10"/>
      <c r="B995" s="10"/>
      <c r="C995" s="10"/>
      <c r="D995" s="10"/>
      <c r="E995" s="29"/>
      <c r="F995" s="13"/>
      <c r="G995" s="13"/>
      <c r="H995" s="13"/>
      <c r="I995" s="13"/>
      <c r="J995" s="13"/>
      <c r="K995" s="8"/>
      <c r="L995" s="9"/>
    </row>
    <row r="996">
      <c r="A996" s="10"/>
      <c r="B996" s="10"/>
      <c r="C996" s="10"/>
      <c r="D996" s="10"/>
      <c r="E996" s="29"/>
      <c r="F996" s="13"/>
      <c r="G996" s="13"/>
      <c r="H996" s="13"/>
      <c r="I996" s="13"/>
      <c r="J996" s="13"/>
      <c r="K996" s="8"/>
      <c r="L996" s="9"/>
    </row>
    <row r="997">
      <c r="A997" s="10"/>
      <c r="B997" s="10"/>
      <c r="C997" s="10"/>
      <c r="D997" s="10"/>
      <c r="E997" s="29"/>
      <c r="F997" s="13"/>
      <c r="G997" s="13"/>
      <c r="H997" s="13"/>
      <c r="I997" s="13"/>
      <c r="J997" s="13"/>
      <c r="K997" s="8"/>
      <c r="L997" s="9"/>
    </row>
    <row r="998">
      <c r="A998" s="10"/>
      <c r="B998" s="10"/>
      <c r="C998" s="10"/>
      <c r="D998" s="10"/>
      <c r="E998" s="29"/>
      <c r="F998" s="13"/>
      <c r="G998" s="13"/>
      <c r="H998" s="13"/>
      <c r="I998" s="13"/>
      <c r="J998" s="13"/>
      <c r="K998" s="8"/>
      <c r="L998" s="9"/>
    </row>
    <row r="999">
      <c r="A999" s="10"/>
      <c r="B999" s="10"/>
      <c r="C999" s="10"/>
      <c r="D999" s="10"/>
      <c r="E999" s="29"/>
      <c r="F999" s="13"/>
      <c r="G999" s="13"/>
      <c r="H999" s="13"/>
      <c r="I999" s="13"/>
      <c r="J999" s="13"/>
      <c r="K999" s="8"/>
      <c r="L999" s="9"/>
    </row>
    <row r="1000">
      <c r="A1000" s="10"/>
      <c r="B1000" s="10"/>
      <c r="C1000" s="10"/>
      <c r="D1000" s="10"/>
      <c r="E1000" s="29"/>
      <c r="F1000" s="13"/>
      <c r="G1000" s="13"/>
      <c r="H1000" s="13"/>
      <c r="I1000" s="13"/>
      <c r="J1000" s="13"/>
      <c r="K1000" s="8"/>
      <c r="L1000" s="9"/>
    </row>
    <row r="1001">
      <c r="A1001" s="10"/>
      <c r="B1001" s="10"/>
      <c r="C1001" s="10"/>
      <c r="D1001" s="10"/>
      <c r="E1001" s="29"/>
      <c r="F1001" s="13"/>
      <c r="G1001" s="13"/>
      <c r="H1001" s="13"/>
      <c r="I1001" s="13"/>
      <c r="J1001" s="13"/>
      <c r="K1001" s="8"/>
      <c r="L1001" s="9"/>
    </row>
    <row r="1002">
      <c r="A1002" s="10"/>
      <c r="B1002" s="10"/>
      <c r="C1002" s="10"/>
      <c r="D1002" s="10"/>
      <c r="E1002" s="29"/>
      <c r="F1002" s="13"/>
      <c r="G1002" s="13"/>
      <c r="H1002" s="13"/>
      <c r="I1002" s="13"/>
      <c r="J1002" s="13"/>
      <c r="K1002" s="8"/>
      <c r="L1002" s="9"/>
    </row>
    <row r="1003">
      <c r="A1003" s="10"/>
      <c r="B1003" s="10"/>
      <c r="C1003" s="10"/>
      <c r="D1003" s="10"/>
      <c r="E1003" s="29"/>
      <c r="F1003" s="13"/>
      <c r="G1003" s="13"/>
      <c r="H1003" s="13"/>
      <c r="I1003" s="13"/>
      <c r="J1003" s="13"/>
      <c r="K1003" s="8"/>
      <c r="L1003" s="9"/>
    </row>
    <row r="1004">
      <c r="A1004" s="10"/>
      <c r="B1004" s="10"/>
      <c r="C1004" s="10"/>
      <c r="D1004" s="10"/>
      <c r="E1004" s="29"/>
      <c r="F1004" s="13"/>
      <c r="G1004" s="13"/>
      <c r="H1004" s="13"/>
      <c r="I1004" s="13"/>
      <c r="J1004" s="13"/>
      <c r="K1004" s="8"/>
      <c r="L1004" s="9"/>
    </row>
    <row r="1005">
      <c r="A1005" s="10"/>
      <c r="B1005" s="10"/>
      <c r="C1005" s="10"/>
      <c r="D1005" s="10"/>
      <c r="E1005" s="29"/>
      <c r="F1005" s="13"/>
      <c r="G1005" s="13"/>
      <c r="H1005" s="13"/>
      <c r="I1005" s="13"/>
      <c r="J1005" s="13"/>
      <c r="K1005" s="8"/>
      <c r="L1005" s="9"/>
    </row>
    <row r="1006">
      <c r="A1006" s="10"/>
      <c r="B1006" s="10"/>
      <c r="C1006" s="10"/>
      <c r="D1006" s="10"/>
      <c r="E1006" s="29"/>
      <c r="F1006" s="13"/>
      <c r="G1006" s="13"/>
      <c r="H1006" s="13"/>
      <c r="I1006" s="13"/>
      <c r="J1006" s="13"/>
      <c r="K1006" s="8"/>
      <c r="L1006" s="9"/>
    </row>
    <row r="1007">
      <c r="A1007" s="10"/>
      <c r="B1007" s="10"/>
      <c r="C1007" s="10"/>
      <c r="D1007" s="10"/>
      <c r="E1007" s="29"/>
      <c r="F1007" s="13"/>
      <c r="G1007" s="13"/>
      <c r="H1007" s="13"/>
      <c r="I1007" s="13"/>
      <c r="J1007" s="13"/>
      <c r="K1007" s="8"/>
      <c r="L1007" s="9"/>
    </row>
    <row r="1008">
      <c r="A1008" s="10"/>
      <c r="B1008" s="10"/>
      <c r="C1008" s="10"/>
      <c r="D1008" s="10"/>
      <c r="E1008" s="29"/>
      <c r="F1008" s="13"/>
      <c r="G1008" s="13"/>
      <c r="H1008" s="13"/>
      <c r="I1008" s="13"/>
      <c r="J1008" s="13"/>
      <c r="K1008" s="8"/>
      <c r="L1008" s="9"/>
    </row>
    <row r="1009">
      <c r="A1009" s="10"/>
      <c r="B1009" s="10"/>
      <c r="C1009" s="10"/>
      <c r="D1009" s="10"/>
      <c r="E1009" s="29"/>
      <c r="F1009" s="13"/>
      <c r="G1009" s="13"/>
      <c r="H1009" s="13"/>
      <c r="I1009" s="13"/>
      <c r="J1009" s="13"/>
      <c r="K1009" s="8"/>
      <c r="L1009" s="9"/>
    </row>
    <row r="1010">
      <c r="A1010" s="10"/>
      <c r="B1010" s="10"/>
      <c r="C1010" s="10"/>
      <c r="D1010" s="10"/>
      <c r="E1010" s="29"/>
      <c r="F1010" s="13"/>
      <c r="G1010" s="13"/>
      <c r="H1010" s="13"/>
      <c r="I1010" s="13"/>
      <c r="J1010" s="13"/>
      <c r="K1010" s="8"/>
      <c r="L1010" s="9"/>
    </row>
    <row r="1011">
      <c r="A1011" s="10"/>
      <c r="B1011" s="10"/>
      <c r="C1011" s="10"/>
      <c r="D1011" s="10"/>
      <c r="E1011" s="29"/>
      <c r="F1011" s="13"/>
      <c r="G1011" s="13"/>
      <c r="H1011" s="13"/>
      <c r="I1011" s="13"/>
      <c r="J1011" s="13"/>
      <c r="K1011" s="8"/>
      <c r="L1011" s="9"/>
    </row>
    <row r="1012">
      <c r="A1012" s="10"/>
      <c r="B1012" s="10"/>
      <c r="C1012" s="10"/>
      <c r="D1012" s="10"/>
      <c r="E1012" s="29"/>
      <c r="F1012" s="13"/>
      <c r="G1012" s="13"/>
      <c r="H1012" s="13"/>
      <c r="I1012" s="13"/>
      <c r="J1012" s="13"/>
      <c r="K1012" s="8"/>
      <c r="L1012" s="9"/>
    </row>
    <row r="1013">
      <c r="A1013" s="10"/>
      <c r="B1013" s="10"/>
      <c r="C1013" s="10"/>
      <c r="D1013" s="10"/>
      <c r="E1013" s="29"/>
      <c r="F1013" s="13"/>
      <c r="G1013" s="13"/>
      <c r="H1013" s="13"/>
      <c r="I1013" s="13"/>
      <c r="J1013" s="13"/>
      <c r="K1013" s="8"/>
      <c r="L1013" s="9"/>
    </row>
    <row r="1014">
      <c r="A1014" s="10"/>
      <c r="B1014" s="10"/>
      <c r="C1014" s="10"/>
      <c r="D1014" s="10"/>
      <c r="E1014" s="29"/>
      <c r="F1014" s="13"/>
      <c r="G1014" s="13"/>
      <c r="H1014" s="13"/>
      <c r="I1014" s="13"/>
      <c r="J1014" s="13"/>
      <c r="K1014" s="8"/>
      <c r="L1014" s="9"/>
    </row>
    <row r="1015">
      <c r="A1015" s="10"/>
      <c r="B1015" s="10"/>
      <c r="C1015" s="10"/>
      <c r="D1015" s="10"/>
      <c r="E1015" s="29"/>
      <c r="F1015" s="13"/>
      <c r="G1015" s="13"/>
      <c r="H1015" s="13"/>
      <c r="I1015" s="13"/>
      <c r="J1015" s="13"/>
      <c r="K1015" s="8"/>
      <c r="L1015" s="9"/>
    </row>
    <row r="1016">
      <c r="A1016" s="10"/>
      <c r="B1016" s="10"/>
      <c r="C1016" s="10"/>
      <c r="D1016" s="10"/>
      <c r="E1016" s="29"/>
      <c r="F1016" s="13"/>
      <c r="G1016" s="13"/>
      <c r="H1016" s="13"/>
      <c r="I1016" s="13"/>
      <c r="J1016" s="13"/>
      <c r="K1016" s="8"/>
      <c r="L1016" s="9"/>
    </row>
    <row r="1017">
      <c r="A1017" s="10"/>
      <c r="B1017" s="10"/>
      <c r="C1017" s="10"/>
      <c r="D1017" s="10"/>
      <c r="E1017" s="29"/>
      <c r="F1017" s="13"/>
      <c r="G1017" s="13"/>
      <c r="H1017" s="13"/>
      <c r="I1017" s="13"/>
      <c r="J1017" s="13"/>
      <c r="K1017" s="8"/>
      <c r="L1017" s="9"/>
    </row>
    <row r="1018">
      <c r="A1018" s="10"/>
      <c r="B1018" s="10"/>
      <c r="C1018" s="10"/>
      <c r="D1018" s="10"/>
      <c r="E1018" s="29"/>
      <c r="F1018" s="13"/>
      <c r="G1018" s="13"/>
      <c r="H1018" s="13"/>
      <c r="I1018" s="13"/>
      <c r="J1018" s="13"/>
      <c r="K1018" s="8"/>
      <c r="L1018" s="9"/>
    </row>
    <row r="1019">
      <c r="A1019" s="10"/>
      <c r="B1019" s="10"/>
      <c r="C1019" s="10"/>
      <c r="D1019" s="10"/>
      <c r="E1019" s="29"/>
      <c r="F1019" s="13"/>
      <c r="G1019" s="13"/>
      <c r="H1019" s="13"/>
      <c r="I1019" s="13"/>
      <c r="J1019" s="13"/>
      <c r="K1019" s="8"/>
      <c r="L1019" s="9"/>
    </row>
    <row r="1020">
      <c r="A1020" s="10"/>
      <c r="B1020" s="10"/>
      <c r="C1020" s="10"/>
      <c r="D1020" s="10"/>
      <c r="E1020" s="29"/>
      <c r="F1020" s="13"/>
      <c r="G1020" s="13"/>
      <c r="H1020" s="13"/>
      <c r="I1020" s="13"/>
      <c r="J1020" s="13"/>
      <c r="K1020" s="8"/>
      <c r="L1020" s="9"/>
    </row>
    <row r="1021">
      <c r="A1021" s="10"/>
      <c r="B1021" s="10"/>
      <c r="C1021" s="10"/>
      <c r="D1021" s="10"/>
      <c r="E1021" s="29"/>
      <c r="F1021" s="13"/>
      <c r="G1021" s="13"/>
      <c r="H1021" s="13"/>
      <c r="I1021" s="13"/>
      <c r="J1021" s="13"/>
      <c r="K1021" s="8"/>
      <c r="L1021" s="9"/>
    </row>
    <row r="1022">
      <c r="A1022" s="10"/>
      <c r="B1022" s="10"/>
      <c r="C1022" s="10"/>
      <c r="D1022" s="10"/>
      <c r="E1022" s="29"/>
      <c r="F1022" s="13"/>
      <c r="G1022" s="13"/>
      <c r="H1022" s="13"/>
      <c r="I1022" s="13"/>
      <c r="J1022" s="13"/>
      <c r="K1022" s="8"/>
      <c r="L1022" s="9"/>
    </row>
    <row r="1023">
      <c r="A1023" s="10"/>
      <c r="B1023" s="10"/>
      <c r="C1023" s="10"/>
      <c r="D1023" s="10"/>
      <c r="E1023" s="29"/>
      <c r="F1023" s="13"/>
      <c r="G1023" s="13"/>
      <c r="H1023" s="13"/>
      <c r="I1023" s="13"/>
      <c r="J1023" s="13"/>
      <c r="K1023" s="8"/>
      <c r="L1023" s="9"/>
    </row>
    <row r="1024">
      <c r="A1024" s="10"/>
      <c r="B1024" s="10"/>
      <c r="C1024" s="10"/>
      <c r="D1024" s="10"/>
      <c r="E1024" s="29"/>
      <c r="F1024" s="13"/>
      <c r="G1024" s="13"/>
      <c r="H1024" s="13"/>
      <c r="I1024" s="13"/>
      <c r="J1024" s="13"/>
      <c r="K1024" s="8"/>
      <c r="L1024" s="9"/>
    </row>
    <row r="1025">
      <c r="A1025" s="10"/>
      <c r="B1025" s="10"/>
      <c r="C1025" s="10"/>
      <c r="D1025" s="10"/>
      <c r="E1025" s="29"/>
      <c r="F1025" s="13"/>
      <c r="G1025" s="13"/>
      <c r="H1025" s="13"/>
      <c r="I1025" s="13"/>
      <c r="J1025" s="13"/>
      <c r="K1025" s="8"/>
      <c r="L1025" s="9"/>
    </row>
    <row r="1026">
      <c r="A1026" s="10"/>
      <c r="B1026" s="10"/>
      <c r="C1026" s="10"/>
      <c r="D1026" s="10"/>
      <c r="E1026" s="29"/>
      <c r="F1026" s="13"/>
      <c r="G1026" s="13"/>
      <c r="H1026" s="13"/>
      <c r="I1026" s="13"/>
      <c r="J1026" s="13"/>
      <c r="K1026" s="8"/>
      <c r="L1026" s="9"/>
    </row>
    <row r="1027">
      <c r="A1027" s="10"/>
      <c r="B1027" s="10"/>
      <c r="C1027" s="10"/>
      <c r="D1027" s="10"/>
      <c r="E1027" s="29"/>
      <c r="F1027" s="13"/>
      <c r="G1027" s="13"/>
      <c r="H1027" s="13"/>
      <c r="I1027" s="13"/>
      <c r="J1027" s="13"/>
      <c r="K1027" s="8"/>
      <c r="L1027" s="9"/>
    </row>
    <row r="1028">
      <c r="A1028" s="10"/>
      <c r="B1028" s="10"/>
      <c r="C1028" s="10"/>
      <c r="D1028" s="10"/>
      <c r="E1028" s="29"/>
      <c r="F1028" s="13"/>
      <c r="G1028" s="13"/>
      <c r="H1028" s="13"/>
      <c r="I1028" s="13"/>
      <c r="J1028" s="13"/>
      <c r="K1028" s="8"/>
      <c r="L1028" s="9"/>
    </row>
    <row r="1029">
      <c r="A1029" s="10"/>
      <c r="B1029" s="10"/>
      <c r="C1029" s="10"/>
      <c r="D1029" s="10"/>
      <c r="E1029" s="29"/>
      <c r="F1029" s="13"/>
      <c r="G1029" s="13"/>
      <c r="H1029" s="13"/>
      <c r="I1029" s="13"/>
      <c r="J1029" s="13"/>
      <c r="K1029" s="8"/>
      <c r="L1029" s="9"/>
    </row>
    <row r="1030">
      <c r="A1030" s="10"/>
      <c r="B1030" s="10"/>
      <c r="C1030" s="10"/>
      <c r="D1030" s="10"/>
      <c r="E1030" s="29"/>
      <c r="F1030" s="13"/>
      <c r="G1030" s="13"/>
      <c r="H1030" s="13"/>
      <c r="I1030" s="13"/>
      <c r="J1030" s="13"/>
      <c r="K1030" s="8"/>
      <c r="L1030" s="9"/>
    </row>
    <row r="1031">
      <c r="A1031" s="10"/>
      <c r="B1031" s="10"/>
      <c r="C1031" s="10"/>
      <c r="D1031" s="10"/>
      <c r="E1031" s="29"/>
      <c r="F1031" s="13"/>
      <c r="G1031" s="13"/>
      <c r="H1031" s="13"/>
      <c r="I1031" s="13"/>
      <c r="J1031" s="13"/>
      <c r="K1031" s="8"/>
      <c r="L1031" s="9"/>
    </row>
    <row r="1032">
      <c r="A1032" s="10"/>
      <c r="B1032" s="10"/>
      <c r="C1032" s="10"/>
      <c r="D1032" s="10"/>
      <c r="E1032" s="29"/>
      <c r="F1032" s="13"/>
      <c r="G1032" s="13"/>
      <c r="H1032" s="13"/>
      <c r="I1032" s="13"/>
      <c r="J1032" s="13"/>
      <c r="K1032" s="8"/>
      <c r="L1032" s="9"/>
    </row>
    <row r="1033">
      <c r="A1033" s="10"/>
      <c r="B1033" s="10"/>
      <c r="C1033" s="10"/>
      <c r="D1033" s="10"/>
      <c r="E1033" s="29"/>
      <c r="F1033" s="13"/>
      <c r="G1033" s="13"/>
      <c r="H1033" s="13"/>
      <c r="I1033" s="13"/>
      <c r="J1033" s="13"/>
      <c r="K1033" s="8"/>
      <c r="L1033" s="9"/>
    </row>
    <row r="1034">
      <c r="A1034" s="10"/>
      <c r="B1034" s="10"/>
      <c r="C1034" s="10"/>
      <c r="D1034" s="10"/>
      <c r="E1034" s="29"/>
      <c r="F1034" s="13"/>
      <c r="G1034" s="13"/>
      <c r="H1034" s="13"/>
      <c r="I1034" s="13"/>
      <c r="J1034" s="13"/>
      <c r="K1034" s="8"/>
      <c r="L1034" s="9"/>
    </row>
    <row r="1035">
      <c r="A1035" s="10"/>
      <c r="B1035" s="10"/>
      <c r="C1035" s="10"/>
      <c r="D1035" s="10"/>
      <c r="E1035" s="29"/>
      <c r="F1035" s="13"/>
      <c r="G1035" s="13"/>
      <c r="H1035" s="13"/>
      <c r="I1035" s="13"/>
      <c r="J1035" s="13"/>
      <c r="K1035" s="8"/>
      <c r="L1035" s="9"/>
    </row>
    <row r="1036">
      <c r="A1036" s="10"/>
      <c r="B1036" s="10"/>
      <c r="C1036" s="10"/>
      <c r="D1036" s="10"/>
      <c r="E1036" s="29"/>
      <c r="F1036" s="13"/>
      <c r="G1036" s="13"/>
      <c r="H1036" s="13"/>
      <c r="I1036" s="13"/>
      <c r="J1036" s="13"/>
      <c r="K1036" s="8"/>
      <c r="L1036" s="9"/>
    </row>
    <row r="1037">
      <c r="A1037" s="10"/>
      <c r="B1037" s="10"/>
      <c r="C1037" s="10"/>
      <c r="D1037" s="10"/>
      <c r="E1037" s="29"/>
      <c r="F1037" s="13"/>
      <c r="G1037" s="13"/>
      <c r="H1037" s="13"/>
      <c r="I1037" s="13"/>
      <c r="J1037" s="13"/>
      <c r="K1037" s="8"/>
      <c r="L1037" s="9"/>
    </row>
    <row r="1038">
      <c r="A1038" s="10"/>
      <c r="B1038" s="10"/>
      <c r="C1038" s="10"/>
      <c r="D1038" s="10"/>
      <c r="E1038" s="29"/>
      <c r="F1038" s="13"/>
      <c r="G1038" s="13"/>
      <c r="H1038" s="13"/>
      <c r="I1038" s="13"/>
      <c r="J1038" s="13"/>
      <c r="K1038" s="8"/>
      <c r="L1038" s="9"/>
    </row>
    <row r="1039">
      <c r="A1039" s="10"/>
      <c r="B1039" s="10"/>
      <c r="C1039" s="10"/>
      <c r="D1039" s="10"/>
      <c r="E1039" s="29"/>
      <c r="F1039" s="13"/>
      <c r="G1039" s="13"/>
      <c r="H1039" s="13"/>
      <c r="I1039" s="13"/>
      <c r="J1039" s="13"/>
      <c r="K1039" s="8"/>
      <c r="L1039" s="9"/>
    </row>
    <row r="1040">
      <c r="A1040" s="10"/>
      <c r="B1040" s="10"/>
      <c r="C1040" s="10"/>
      <c r="D1040" s="10"/>
      <c r="E1040" s="29"/>
      <c r="F1040" s="13"/>
      <c r="G1040" s="13"/>
      <c r="H1040" s="13"/>
      <c r="I1040" s="13"/>
      <c r="J1040" s="13"/>
      <c r="K1040" s="8"/>
      <c r="L1040" s="9"/>
    </row>
    <row r="1041">
      <c r="A1041" s="10"/>
      <c r="B1041" s="10"/>
      <c r="C1041" s="10"/>
      <c r="D1041" s="10"/>
      <c r="E1041" s="29"/>
      <c r="F1041" s="13"/>
      <c r="G1041" s="13"/>
      <c r="H1041" s="13"/>
      <c r="I1041" s="13"/>
      <c r="J1041" s="13"/>
      <c r="K1041" s="8"/>
      <c r="L1041" s="9"/>
    </row>
    <row r="1042">
      <c r="A1042" s="10"/>
      <c r="B1042" s="10"/>
      <c r="C1042" s="10"/>
      <c r="D1042" s="10"/>
      <c r="E1042" s="29"/>
      <c r="F1042" s="13"/>
      <c r="G1042" s="13"/>
      <c r="H1042" s="13"/>
      <c r="I1042" s="13"/>
      <c r="J1042" s="13"/>
      <c r="K1042" s="8"/>
      <c r="L1042" s="9"/>
    </row>
    <row r="1043">
      <c r="A1043" s="10"/>
      <c r="B1043" s="10"/>
      <c r="C1043" s="10"/>
      <c r="D1043" s="10"/>
      <c r="E1043" s="29"/>
      <c r="F1043" s="13"/>
      <c r="G1043" s="13"/>
      <c r="H1043" s="13"/>
      <c r="I1043" s="13"/>
      <c r="J1043" s="13"/>
      <c r="K1043" s="8"/>
      <c r="L1043" s="9"/>
    </row>
    <row r="1044">
      <c r="A1044" s="10"/>
      <c r="B1044" s="10"/>
      <c r="C1044" s="10"/>
      <c r="D1044" s="10"/>
      <c r="E1044" s="29"/>
      <c r="F1044" s="13"/>
      <c r="G1044" s="13"/>
      <c r="H1044" s="13"/>
      <c r="I1044" s="13"/>
      <c r="J1044" s="13"/>
      <c r="K1044" s="8"/>
      <c r="L1044" s="9"/>
    </row>
    <row r="1045">
      <c r="A1045" s="10"/>
      <c r="B1045" s="10"/>
      <c r="C1045" s="10"/>
      <c r="D1045" s="10"/>
      <c r="E1045" s="29"/>
      <c r="F1045" s="13"/>
      <c r="G1045" s="13"/>
      <c r="H1045" s="13"/>
      <c r="I1045" s="13"/>
      <c r="J1045" s="13"/>
      <c r="K1045" s="8"/>
      <c r="L1045" s="9"/>
    </row>
    <row r="1046">
      <c r="A1046" s="10"/>
      <c r="B1046" s="10"/>
      <c r="C1046" s="10"/>
      <c r="D1046" s="10"/>
      <c r="E1046" s="29"/>
      <c r="F1046" s="13"/>
      <c r="G1046" s="13"/>
      <c r="H1046" s="13"/>
      <c r="I1046" s="13"/>
      <c r="J1046" s="13"/>
      <c r="K1046" s="8"/>
      <c r="L1046" s="9"/>
    </row>
    <row r="1047">
      <c r="A1047" s="10"/>
      <c r="B1047" s="10"/>
      <c r="C1047" s="10"/>
      <c r="D1047" s="10"/>
      <c r="E1047" s="29"/>
      <c r="F1047" s="13"/>
      <c r="G1047" s="13"/>
      <c r="H1047" s="13"/>
      <c r="I1047" s="13"/>
      <c r="J1047" s="13"/>
      <c r="K1047" s="8"/>
      <c r="L1047" s="9"/>
    </row>
    <row r="1048">
      <c r="A1048" s="10"/>
      <c r="B1048" s="10"/>
      <c r="C1048" s="10"/>
      <c r="D1048" s="10"/>
      <c r="E1048" s="29"/>
      <c r="F1048" s="13"/>
      <c r="G1048" s="13"/>
      <c r="H1048" s="13"/>
      <c r="I1048" s="13"/>
      <c r="J1048" s="13"/>
      <c r="K1048" s="8"/>
      <c r="L1048" s="9"/>
    </row>
    <row r="1049">
      <c r="A1049" s="10"/>
      <c r="B1049" s="10"/>
      <c r="C1049" s="10"/>
      <c r="D1049" s="10"/>
      <c r="E1049" s="29"/>
      <c r="F1049" s="13"/>
      <c r="G1049" s="13"/>
      <c r="H1049" s="13"/>
      <c r="I1049" s="13"/>
      <c r="J1049" s="13"/>
      <c r="K1049" s="8"/>
      <c r="L1049" s="9"/>
    </row>
    <row r="1050">
      <c r="A1050" s="10"/>
      <c r="B1050" s="10"/>
      <c r="C1050" s="10"/>
      <c r="D1050" s="10"/>
      <c r="E1050" s="29"/>
      <c r="F1050" s="13"/>
      <c r="G1050" s="13"/>
      <c r="H1050" s="13"/>
      <c r="I1050" s="13"/>
      <c r="J1050" s="13"/>
      <c r="K1050" s="8"/>
      <c r="L1050" s="9"/>
    </row>
    <row r="1051">
      <c r="A1051" s="10"/>
      <c r="B1051" s="10"/>
      <c r="C1051" s="10"/>
      <c r="D1051" s="10"/>
      <c r="E1051" s="29"/>
      <c r="F1051" s="13"/>
      <c r="G1051" s="13"/>
      <c r="H1051" s="13"/>
      <c r="I1051" s="13"/>
      <c r="J1051" s="13"/>
      <c r="K1051" s="8"/>
      <c r="L1051" s="9"/>
    </row>
    <row r="1052">
      <c r="A1052" s="10"/>
      <c r="B1052" s="10"/>
      <c r="C1052" s="10"/>
      <c r="D1052" s="10"/>
      <c r="E1052" s="29"/>
      <c r="F1052" s="13"/>
      <c r="G1052" s="13"/>
      <c r="H1052" s="13"/>
      <c r="I1052" s="13"/>
      <c r="J1052" s="13"/>
      <c r="K1052" s="8"/>
      <c r="L1052" s="9"/>
    </row>
    <row r="1053">
      <c r="A1053" s="10"/>
      <c r="B1053" s="10"/>
      <c r="C1053" s="10"/>
      <c r="D1053" s="10"/>
      <c r="E1053" s="29"/>
      <c r="F1053" s="13"/>
      <c r="G1053" s="13"/>
      <c r="H1053" s="13"/>
      <c r="I1053" s="13"/>
      <c r="J1053" s="13"/>
      <c r="K1053" s="8"/>
      <c r="L1053" s="9"/>
    </row>
    <row r="1054">
      <c r="A1054" s="10"/>
      <c r="B1054" s="10"/>
      <c r="C1054" s="10"/>
      <c r="D1054" s="10"/>
      <c r="E1054" s="29"/>
      <c r="F1054" s="13"/>
      <c r="G1054" s="13"/>
      <c r="H1054" s="13"/>
      <c r="I1054" s="13"/>
      <c r="J1054" s="13"/>
      <c r="K1054" s="8"/>
      <c r="L1054" s="9"/>
    </row>
    <row r="1055">
      <c r="A1055" s="10"/>
      <c r="B1055" s="10"/>
      <c r="C1055" s="10"/>
      <c r="D1055" s="10"/>
      <c r="E1055" s="29"/>
      <c r="F1055" s="13"/>
      <c r="G1055" s="13"/>
      <c r="H1055" s="13"/>
      <c r="I1055" s="13"/>
      <c r="J1055" s="13"/>
      <c r="K1055" s="8"/>
      <c r="L1055" s="9"/>
    </row>
    <row r="1056">
      <c r="A1056" s="10"/>
      <c r="B1056" s="10"/>
      <c r="C1056" s="10"/>
      <c r="D1056" s="10"/>
      <c r="E1056" s="29"/>
      <c r="F1056" s="13"/>
      <c r="G1056" s="13"/>
      <c r="H1056" s="13"/>
      <c r="I1056" s="13"/>
      <c r="J1056" s="13"/>
      <c r="K1056" s="8"/>
      <c r="L1056" s="9"/>
    </row>
    <row r="1057">
      <c r="A1057" s="10"/>
      <c r="B1057" s="10"/>
      <c r="C1057" s="10"/>
      <c r="D1057" s="10"/>
      <c r="E1057" s="29"/>
      <c r="F1057" s="13"/>
      <c r="G1057" s="13"/>
      <c r="H1057" s="13"/>
      <c r="I1057" s="13"/>
      <c r="J1057" s="13"/>
      <c r="K1057" s="8"/>
      <c r="L1057" s="9"/>
    </row>
    <row r="1058">
      <c r="A1058" s="10"/>
      <c r="B1058" s="10"/>
      <c r="C1058" s="10"/>
      <c r="D1058" s="10"/>
      <c r="E1058" s="29"/>
      <c r="F1058" s="13"/>
      <c r="G1058" s="13"/>
      <c r="H1058" s="13"/>
      <c r="I1058" s="13"/>
      <c r="J1058" s="13"/>
      <c r="K1058" s="8"/>
      <c r="L1058" s="9"/>
    </row>
    <row r="1059">
      <c r="A1059" s="10"/>
      <c r="B1059" s="10"/>
      <c r="C1059" s="10"/>
      <c r="D1059" s="10"/>
      <c r="E1059" s="29"/>
      <c r="F1059" s="13"/>
      <c r="G1059" s="13"/>
      <c r="H1059" s="13"/>
      <c r="I1059" s="13"/>
      <c r="J1059" s="13"/>
      <c r="K1059" s="8"/>
      <c r="L1059" s="9"/>
    </row>
    <row r="1060">
      <c r="A1060" s="10"/>
      <c r="B1060" s="10"/>
      <c r="C1060" s="10"/>
      <c r="D1060" s="10"/>
      <c r="E1060" s="29"/>
      <c r="F1060" s="13"/>
      <c r="G1060" s="13"/>
      <c r="H1060" s="13"/>
      <c r="I1060" s="13"/>
      <c r="J1060" s="13"/>
      <c r="K1060" s="8"/>
      <c r="L1060" s="9"/>
    </row>
    <row r="1061">
      <c r="A1061" s="10"/>
      <c r="B1061" s="10"/>
      <c r="C1061" s="10"/>
      <c r="D1061" s="10"/>
      <c r="E1061" s="29"/>
      <c r="F1061" s="13"/>
      <c r="G1061" s="13"/>
      <c r="H1061" s="13"/>
      <c r="I1061" s="13"/>
      <c r="J1061" s="13"/>
      <c r="K1061" s="8"/>
      <c r="L1061" s="9"/>
    </row>
    <row r="1062">
      <c r="A1062" s="10"/>
      <c r="B1062" s="10"/>
      <c r="C1062" s="10"/>
      <c r="D1062" s="10"/>
      <c r="E1062" s="29"/>
      <c r="F1062" s="13"/>
      <c r="G1062" s="13"/>
      <c r="H1062" s="13"/>
      <c r="I1062" s="13"/>
      <c r="J1062" s="13"/>
      <c r="K1062" s="8"/>
      <c r="L1062" s="9"/>
    </row>
    <row r="1063">
      <c r="A1063" s="10"/>
      <c r="B1063" s="10"/>
      <c r="C1063" s="10"/>
      <c r="D1063" s="10"/>
      <c r="E1063" s="29"/>
      <c r="F1063" s="13"/>
      <c r="G1063" s="13"/>
      <c r="H1063" s="13"/>
      <c r="I1063" s="13"/>
      <c r="J1063" s="13"/>
      <c r="K1063" s="8"/>
      <c r="L1063" s="9"/>
    </row>
    <row r="1064">
      <c r="A1064" s="10"/>
      <c r="B1064" s="10"/>
      <c r="C1064" s="10"/>
      <c r="D1064" s="10"/>
      <c r="E1064" s="29"/>
      <c r="F1064" s="13"/>
      <c r="G1064" s="13"/>
      <c r="H1064" s="13"/>
      <c r="I1064" s="13"/>
      <c r="J1064" s="13"/>
      <c r="K1064" s="8"/>
      <c r="L1064" s="9"/>
    </row>
    <row r="1065">
      <c r="A1065" s="10"/>
      <c r="B1065" s="10"/>
      <c r="C1065" s="10"/>
      <c r="D1065" s="10"/>
      <c r="E1065" s="29"/>
      <c r="F1065" s="13"/>
      <c r="G1065" s="13"/>
      <c r="H1065" s="13"/>
      <c r="I1065" s="13"/>
      <c r="J1065" s="13"/>
      <c r="K1065" s="8"/>
      <c r="L1065" s="9"/>
    </row>
    <row r="1066">
      <c r="A1066" s="10"/>
      <c r="B1066" s="10"/>
      <c r="C1066" s="10"/>
      <c r="D1066" s="10"/>
      <c r="E1066" s="29"/>
      <c r="F1066" s="13"/>
      <c r="G1066" s="13"/>
      <c r="H1066" s="13"/>
      <c r="I1066" s="13"/>
      <c r="J1066" s="13"/>
      <c r="K1066" s="8"/>
      <c r="L1066" s="9"/>
    </row>
    <row r="1067">
      <c r="A1067" s="10"/>
      <c r="B1067" s="10"/>
      <c r="C1067" s="10"/>
      <c r="D1067" s="10"/>
      <c r="E1067" s="29"/>
      <c r="F1067" s="13"/>
      <c r="G1067" s="13"/>
      <c r="H1067" s="13"/>
      <c r="I1067" s="13"/>
      <c r="J1067" s="13"/>
      <c r="K1067" s="8"/>
      <c r="L1067" s="9"/>
    </row>
    <row r="1068">
      <c r="A1068" s="10"/>
      <c r="B1068" s="10"/>
      <c r="C1068" s="10"/>
      <c r="D1068" s="10"/>
      <c r="E1068" s="29"/>
      <c r="F1068" s="13"/>
      <c r="G1068" s="13"/>
      <c r="H1068" s="13"/>
      <c r="I1068" s="13"/>
      <c r="J1068" s="13"/>
      <c r="K1068" s="8"/>
      <c r="L1068" s="9"/>
    </row>
    <row r="1069">
      <c r="A1069" s="10"/>
      <c r="B1069" s="10"/>
      <c r="C1069" s="10"/>
      <c r="D1069" s="10"/>
      <c r="E1069" s="29"/>
      <c r="F1069" s="13"/>
      <c r="G1069" s="13"/>
      <c r="H1069" s="13"/>
      <c r="I1069" s="13"/>
      <c r="J1069" s="13"/>
      <c r="K1069" s="8"/>
      <c r="L1069" s="9"/>
    </row>
    <row r="1070">
      <c r="A1070" s="10"/>
      <c r="B1070" s="10"/>
      <c r="C1070" s="10"/>
      <c r="D1070" s="10"/>
      <c r="E1070" s="29"/>
      <c r="F1070" s="13"/>
      <c r="G1070" s="13"/>
      <c r="H1070" s="13"/>
      <c r="I1070" s="13"/>
      <c r="J1070" s="13"/>
      <c r="K1070" s="8"/>
      <c r="L1070" s="9"/>
    </row>
    <row r="1071">
      <c r="A1071" s="10"/>
      <c r="B1071" s="10"/>
      <c r="C1071" s="10"/>
      <c r="D1071" s="10"/>
      <c r="E1071" s="29"/>
      <c r="F1071" s="13"/>
      <c r="G1071" s="13"/>
      <c r="H1071" s="13"/>
      <c r="I1071" s="13"/>
      <c r="J1071" s="13"/>
      <c r="K1071" s="8"/>
      <c r="L1071" s="9"/>
    </row>
    <row r="1072">
      <c r="A1072" s="10"/>
      <c r="B1072" s="10"/>
      <c r="C1072" s="10"/>
      <c r="D1072" s="10"/>
      <c r="E1072" s="29"/>
      <c r="F1072" s="13"/>
      <c r="G1072" s="13"/>
      <c r="H1072" s="13"/>
      <c r="I1072" s="13"/>
      <c r="J1072" s="13"/>
      <c r="K1072" s="8"/>
      <c r="L1072" s="9"/>
    </row>
    <row r="1073">
      <c r="A1073" s="10"/>
      <c r="B1073" s="10"/>
      <c r="C1073" s="10"/>
      <c r="D1073" s="10"/>
      <c r="E1073" s="29"/>
      <c r="F1073" s="13"/>
      <c r="G1073" s="13"/>
      <c r="H1073" s="13"/>
      <c r="I1073" s="13"/>
      <c r="J1073" s="13"/>
      <c r="K1073" s="8"/>
      <c r="L1073" s="9"/>
    </row>
    <row r="1074">
      <c r="A1074" s="10"/>
      <c r="B1074" s="10"/>
      <c r="C1074" s="10"/>
      <c r="D1074" s="10"/>
      <c r="E1074" s="29"/>
      <c r="F1074" s="13"/>
      <c r="G1074" s="13"/>
      <c r="H1074" s="13"/>
      <c r="I1074" s="13"/>
      <c r="J1074" s="13"/>
      <c r="K1074" s="8"/>
      <c r="L1074" s="9"/>
    </row>
    <row r="1075">
      <c r="A1075" s="10"/>
      <c r="B1075" s="10"/>
      <c r="C1075" s="10"/>
      <c r="D1075" s="10"/>
      <c r="E1075" s="29"/>
      <c r="F1075" s="13"/>
      <c r="G1075" s="13"/>
      <c r="H1075" s="13"/>
      <c r="I1075" s="13"/>
      <c r="J1075" s="13"/>
      <c r="K1075" s="8"/>
      <c r="L1075" s="9"/>
    </row>
    <row r="1076">
      <c r="A1076" s="10"/>
      <c r="B1076" s="10"/>
      <c r="C1076" s="10"/>
      <c r="D1076" s="10"/>
      <c r="E1076" s="29"/>
      <c r="F1076" s="13"/>
      <c r="G1076" s="13"/>
      <c r="H1076" s="13"/>
      <c r="I1076" s="13"/>
      <c r="J1076" s="13"/>
      <c r="K1076" s="8"/>
      <c r="L1076" s="9"/>
    </row>
    <row r="1077">
      <c r="A1077" s="10"/>
      <c r="B1077" s="10"/>
      <c r="C1077" s="10"/>
      <c r="D1077" s="10"/>
      <c r="E1077" s="29"/>
      <c r="F1077" s="13"/>
      <c r="G1077" s="13"/>
      <c r="H1077" s="13"/>
      <c r="I1077" s="13"/>
      <c r="J1077" s="13"/>
      <c r="K1077" s="8"/>
      <c r="L1077" s="9"/>
    </row>
    <row r="1078">
      <c r="A1078" s="10"/>
      <c r="B1078" s="10"/>
      <c r="C1078" s="10"/>
      <c r="D1078" s="10"/>
      <c r="E1078" s="29"/>
      <c r="F1078" s="13"/>
      <c r="G1078" s="13"/>
      <c r="H1078" s="13"/>
      <c r="I1078" s="13"/>
      <c r="J1078" s="13"/>
      <c r="K1078" s="8"/>
      <c r="L1078" s="9"/>
    </row>
    <row r="1079">
      <c r="A1079" s="10"/>
      <c r="B1079" s="10"/>
      <c r="C1079" s="10"/>
      <c r="D1079" s="10"/>
      <c r="E1079" s="29"/>
      <c r="F1079" s="13"/>
      <c r="G1079" s="13"/>
      <c r="H1079" s="13"/>
      <c r="I1079" s="13"/>
      <c r="J1079" s="13"/>
      <c r="K1079" s="8"/>
      <c r="L1079" s="9"/>
    </row>
    <row r="1080">
      <c r="A1080" s="10"/>
      <c r="B1080" s="10"/>
      <c r="C1080" s="10"/>
      <c r="D1080" s="10"/>
      <c r="E1080" s="29"/>
      <c r="F1080" s="13"/>
      <c r="G1080" s="13"/>
      <c r="H1080" s="13"/>
      <c r="I1080" s="13"/>
      <c r="J1080" s="13"/>
      <c r="K1080" s="8"/>
      <c r="L1080" s="9"/>
    </row>
    <row r="1081">
      <c r="A1081" s="10"/>
      <c r="B1081" s="10"/>
      <c r="C1081" s="10"/>
      <c r="D1081" s="10"/>
      <c r="E1081" s="29"/>
      <c r="F1081" s="13"/>
      <c r="G1081" s="13"/>
      <c r="H1081" s="13"/>
      <c r="I1081" s="13"/>
      <c r="J1081" s="13"/>
      <c r="K1081" s="8"/>
      <c r="L1081" s="9"/>
    </row>
    <row r="1082">
      <c r="A1082" s="10"/>
      <c r="B1082" s="10"/>
      <c r="C1082" s="10"/>
      <c r="D1082" s="10"/>
      <c r="E1082" s="29"/>
      <c r="F1082" s="13"/>
      <c r="G1082" s="13"/>
      <c r="H1082" s="13"/>
      <c r="I1082" s="13"/>
      <c r="J1082" s="13"/>
      <c r="K1082" s="8"/>
      <c r="L1082" s="9"/>
    </row>
    <row r="1083">
      <c r="A1083" s="10"/>
      <c r="B1083" s="10"/>
      <c r="C1083" s="10"/>
      <c r="D1083" s="10"/>
      <c r="E1083" s="29"/>
      <c r="F1083" s="13"/>
      <c r="G1083" s="13"/>
      <c r="H1083" s="13"/>
      <c r="I1083" s="13"/>
      <c r="J1083" s="13"/>
      <c r="K1083" s="8"/>
      <c r="L1083" s="9"/>
    </row>
    <row r="1084">
      <c r="A1084" s="10"/>
      <c r="B1084" s="10"/>
      <c r="C1084" s="10"/>
      <c r="D1084" s="10"/>
      <c r="E1084" s="29"/>
      <c r="F1084" s="13"/>
      <c r="G1084" s="13"/>
      <c r="H1084" s="13"/>
      <c r="I1084" s="13"/>
      <c r="J1084" s="13"/>
      <c r="K1084" s="8"/>
      <c r="L1084" s="9"/>
    </row>
    <row r="1085">
      <c r="A1085" s="10"/>
      <c r="B1085" s="10"/>
      <c r="C1085" s="10"/>
      <c r="D1085" s="10"/>
      <c r="E1085" s="29"/>
      <c r="F1085" s="13"/>
      <c r="G1085" s="13"/>
      <c r="H1085" s="13"/>
      <c r="I1085" s="13"/>
      <c r="J1085" s="13"/>
      <c r="K1085" s="8"/>
      <c r="L1085" s="9"/>
    </row>
    <row r="1086">
      <c r="A1086" s="10"/>
      <c r="B1086" s="10"/>
      <c r="C1086" s="10"/>
      <c r="D1086" s="10"/>
      <c r="E1086" s="29"/>
      <c r="F1086" s="13"/>
      <c r="G1086" s="13"/>
      <c r="H1086" s="13"/>
      <c r="I1086" s="13"/>
      <c r="J1086" s="13"/>
      <c r="K1086" s="8"/>
      <c r="L1086" s="9"/>
    </row>
    <row r="1087">
      <c r="A1087" s="10"/>
      <c r="B1087" s="10"/>
      <c r="C1087" s="10"/>
      <c r="D1087" s="10"/>
      <c r="E1087" s="29"/>
      <c r="F1087" s="13"/>
      <c r="G1087" s="13"/>
      <c r="H1087" s="13"/>
      <c r="I1087" s="13"/>
      <c r="J1087" s="13"/>
      <c r="K1087" s="8"/>
      <c r="L1087" s="9"/>
    </row>
    <row r="1088">
      <c r="A1088" s="10"/>
      <c r="B1088" s="10"/>
      <c r="C1088" s="10"/>
      <c r="D1088" s="10"/>
      <c r="E1088" s="29"/>
      <c r="F1088" s="13"/>
      <c r="G1088" s="13"/>
      <c r="H1088" s="13"/>
      <c r="I1088" s="13"/>
      <c r="J1088" s="13"/>
      <c r="K1088" s="8"/>
      <c r="L1088" s="9"/>
    </row>
    <row r="1089">
      <c r="A1089" s="10"/>
      <c r="B1089" s="10"/>
      <c r="C1089" s="10"/>
      <c r="D1089" s="10"/>
      <c r="E1089" s="29"/>
      <c r="F1089" s="13"/>
      <c r="G1089" s="13"/>
      <c r="H1089" s="13"/>
      <c r="I1089" s="13"/>
      <c r="J1089" s="13"/>
      <c r="K1089" s="8"/>
      <c r="L1089" s="9"/>
    </row>
    <row r="1090">
      <c r="A1090" s="10"/>
      <c r="B1090" s="10"/>
      <c r="C1090" s="10"/>
      <c r="D1090" s="10"/>
      <c r="E1090" s="29"/>
      <c r="F1090" s="13"/>
      <c r="G1090" s="13"/>
      <c r="H1090" s="13"/>
      <c r="I1090" s="13"/>
      <c r="J1090" s="13"/>
      <c r="K1090" s="8"/>
      <c r="L1090" s="9"/>
    </row>
    <row r="1091">
      <c r="A1091" s="10"/>
      <c r="B1091" s="10"/>
      <c r="C1091" s="10"/>
      <c r="D1091" s="10"/>
      <c r="E1091" s="29"/>
      <c r="F1091" s="13"/>
      <c r="G1091" s="13"/>
      <c r="H1091" s="13"/>
      <c r="I1091" s="13"/>
      <c r="J1091" s="13"/>
      <c r="K1091" s="8"/>
      <c r="L1091" s="9"/>
    </row>
  </sheetData>
  <mergeCells count="43">
    <mergeCell ref="F13:I13"/>
    <mergeCell ref="F15:I15"/>
    <mergeCell ref="F2:J2"/>
    <mergeCell ref="C3:E3"/>
    <mergeCell ref="F3:J6"/>
    <mergeCell ref="F7:J7"/>
    <mergeCell ref="F9:J9"/>
    <mergeCell ref="J10:J11"/>
    <mergeCell ref="J13:J16"/>
    <mergeCell ref="F16:I16"/>
    <mergeCell ref="F17:J17"/>
    <mergeCell ref="J19:J21"/>
    <mergeCell ref="G21:I21"/>
    <mergeCell ref="F22:J22"/>
    <mergeCell ref="J23:J27"/>
    <mergeCell ref="F27:I27"/>
    <mergeCell ref="F28:J28"/>
    <mergeCell ref="F29:J29"/>
    <mergeCell ref="F30:I33"/>
    <mergeCell ref="F34:I34"/>
    <mergeCell ref="F35:J35"/>
    <mergeCell ref="F36:I45"/>
    <mergeCell ref="F46:I46"/>
    <mergeCell ref="J47:J49"/>
    <mergeCell ref="F50:J50"/>
    <mergeCell ref="F51:J51"/>
    <mergeCell ref="F52:J52"/>
    <mergeCell ref="J62:J63"/>
    <mergeCell ref="F64:J64"/>
    <mergeCell ref="F65:I72"/>
    <mergeCell ref="F83:I87"/>
    <mergeCell ref="F88:I88"/>
    <mergeCell ref="J89:J90"/>
    <mergeCell ref="F91:J91"/>
    <mergeCell ref="F92:I96"/>
    <mergeCell ref="F97:I97"/>
    <mergeCell ref="F73:I73"/>
    <mergeCell ref="J74:J75"/>
    <mergeCell ref="F76:J76"/>
    <mergeCell ref="J77:J78"/>
    <mergeCell ref="F79:I79"/>
    <mergeCell ref="J80:J81"/>
    <mergeCell ref="F82:J82"/>
  </mergeCells>
  <conditionalFormatting sqref="F21">
    <cfRule type="cellIs" dxfId="0" priority="1" operator="lessThan">
      <formula>"99%"</formula>
    </cfRule>
  </conditionalFormatting>
  <conditionalFormatting sqref="F21">
    <cfRule type="cellIs" dxfId="0" priority="2" operator="greaterThan">
      <formula>"100%"</formula>
    </cfRule>
  </conditionalFormatting>
  <conditionalFormatting sqref="F21">
    <cfRule type="cellIs" dxfId="1" priority="3" operator="equal">
      <formula>"100%"</formula>
    </cfRule>
  </conditionalFormatting>
  <dataValidations>
    <dataValidation type="list" allowBlank="1" showErrorMessage="1" sqref="E5">
      <formula1>"12 months,18 months,24 months"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2" width="5.71"/>
    <col customWidth="1" min="3" max="3" width="4.14"/>
    <col customWidth="1" min="4" max="4" width="7.86"/>
    <col customWidth="1" min="5" max="5" width="50.43"/>
    <col customWidth="1" min="6" max="6" width="12.29"/>
    <col customWidth="1" min="7" max="9" width="11.14"/>
    <col customWidth="1" min="10" max="10" width="19.0"/>
    <col customWidth="1" min="11" max="11" width="59.14"/>
    <col customWidth="1" min="12" max="12" width="43.29"/>
    <col customWidth="1" min="13" max="13" width="23.43"/>
  </cols>
  <sheetData>
    <row r="1">
      <c r="A1" s="142"/>
      <c r="B1" s="142" t="s">
        <v>0</v>
      </c>
      <c r="C1" s="143"/>
      <c r="D1" s="144"/>
      <c r="E1" s="145"/>
      <c r="F1" s="146" t="s">
        <v>1</v>
      </c>
      <c r="G1" s="146" t="s">
        <v>2</v>
      </c>
      <c r="H1" s="146" t="s">
        <v>3</v>
      </c>
      <c r="I1" s="146" t="s">
        <v>4</v>
      </c>
      <c r="J1" s="146" t="s">
        <v>5</v>
      </c>
      <c r="K1" s="3" t="s">
        <v>6</v>
      </c>
      <c r="L1" s="14" t="s">
        <v>7</v>
      </c>
    </row>
    <row r="2">
      <c r="A2" s="147" t="s">
        <v>163</v>
      </c>
      <c r="B2" s="147"/>
      <c r="C2" s="147"/>
      <c r="D2" s="147"/>
      <c r="E2" s="148"/>
      <c r="F2" s="149"/>
      <c r="G2" s="149"/>
      <c r="H2" s="149"/>
      <c r="I2" s="149"/>
      <c r="J2" s="149"/>
      <c r="K2" s="8"/>
    </row>
    <row r="3">
      <c r="A3" s="10"/>
      <c r="B3" s="150" t="s">
        <v>9</v>
      </c>
      <c r="C3" s="151" t="s">
        <v>10</v>
      </c>
      <c r="F3" s="13"/>
      <c r="G3" s="13"/>
      <c r="H3" s="13"/>
      <c r="I3" s="13"/>
      <c r="J3" s="13"/>
      <c r="K3" s="8" t="s">
        <v>11</v>
      </c>
    </row>
    <row r="4">
      <c r="A4" s="10"/>
      <c r="B4" s="10"/>
      <c r="C4" s="10"/>
      <c r="E4" s="14" t="s">
        <v>12</v>
      </c>
      <c r="F4" s="13"/>
      <c r="G4" s="13"/>
      <c r="H4" s="13"/>
      <c r="I4" s="13"/>
      <c r="J4" s="13"/>
      <c r="K4" s="8" t="s">
        <v>13</v>
      </c>
    </row>
    <row r="5">
      <c r="A5" s="10"/>
      <c r="B5" s="10"/>
      <c r="C5" s="10"/>
      <c r="E5" s="14" t="s">
        <v>161</v>
      </c>
      <c r="F5" s="13"/>
      <c r="G5" s="13"/>
      <c r="H5" s="13"/>
      <c r="I5" s="13"/>
      <c r="J5" s="13"/>
      <c r="K5" s="8" t="s">
        <v>15</v>
      </c>
    </row>
    <row r="6">
      <c r="A6" s="10"/>
      <c r="B6" s="10"/>
      <c r="C6" s="10"/>
      <c r="F6" s="13"/>
      <c r="G6" s="13"/>
      <c r="H6" s="13"/>
      <c r="I6" s="13"/>
      <c r="J6" s="13"/>
      <c r="K6" s="8"/>
    </row>
    <row r="7">
      <c r="A7" s="10"/>
      <c r="B7" s="152" t="s">
        <v>17</v>
      </c>
      <c r="C7" s="152" t="s">
        <v>18</v>
      </c>
      <c r="D7" s="153"/>
      <c r="E7" s="153"/>
      <c r="F7" s="154"/>
      <c r="G7" s="154"/>
      <c r="H7" s="154"/>
      <c r="I7" s="154"/>
      <c r="J7" s="154"/>
      <c r="K7" s="19" t="s">
        <v>19</v>
      </c>
    </row>
    <row r="8">
      <c r="C8" s="10" t="s">
        <v>20</v>
      </c>
      <c r="F8" s="155">
        <v>20.0</v>
      </c>
      <c r="G8" s="155">
        <v>25.0</v>
      </c>
      <c r="H8" s="155">
        <v>25.0</v>
      </c>
      <c r="I8" s="155">
        <v>10.0</v>
      </c>
      <c r="J8" s="13"/>
      <c r="K8" s="8" t="s">
        <v>21</v>
      </c>
    </row>
    <row r="9">
      <c r="A9" s="10"/>
      <c r="B9" s="152" t="s">
        <v>22</v>
      </c>
      <c r="C9" s="152" t="s">
        <v>23</v>
      </c>
      <c r="D9" s="156"/>
      <c r="E9" s="157"/>
      <c r="F9" s="158"/>
      <c r="G9" s="158"/>
      <c r="H9" s="158"/>
      <c r="I9" s="158"/>
      <c r="J9" s="158"/>
      <c r="K9" s="8"/>
    </row>
    <row r="10">
      <c r="A10" s="24"/>
      <c r="B10" s="24"/>
      <c r="C10" s="14" t="s">
        <v>24</v>
      </c>
      <c r="D10" s="10" t="s">
        <v>25</v>
      </c>
      <c r="E10" s="25"/>
      <c r="F10" s="26">
        <v>1200.0</v>
      </c>
      <c r="G10" s="26">
        <v>800.0</v>
      </c>
      <c r="H10" s="26">
        <v>1.0</v>
      </c>
      <c r="I10" s="26">
        <v>50.0</v>
      </c>
      <c r="J10" s="27"/>
      <c r="K10" s="8"/>
    </row>
    <row r="11">
      <c r="A11" s="28"/>
      <c r="B11" s="28"/>
      <c r="C11" s="14"/>
      <c r="D11" s="14" t="s">
        <v>26</v>
      </c>
      <c r="E11" s="29"/>
      <c r="F11" s="20">
        <v>15.0</v>
      </c>
      <c r="G11" s="20">
        <v>20.0</v>
      </c>
      <c r="H11" s="20">
        <v>20.0</v>
      </c>
      <c r="I11" s="20">
        <v>5.0</v>
      </c>
      <c r="J11" s="13"/>
      <c r="K11" s="8" t="s">
        <v>27</v>
      </c>
      <c r="L11" s="9"/>
      <c r="M11" s="9"/>
    </row>
    <row r="12">
      <c r="A12" s="28"/>
      <c r="B12" s="28"/>
      <c r="C12" s="14"/>
      <c r="D12" s="30" t="s">
        <v>28</v>
      </c>
      <c r="E12" s="31"/>
      <c r="F12" s="32">
        <f t="shared" ref="F12:I12" si="1">F11*F10</f>
        <v>18000</v>
      </c>
      <c r="G12" s="32">
        <f t="shared" si="1"/>
        <v>16000</v>
      </c>
      <c r="H12" s="32">
        <f t="shared" si="1"/>
        <v>20</v>
      </c>
      <c r="I12" s="32">
        <f t="shared" si="1"/>
        <v>250</v>
      </c>
      <c r="J12" s="32">
        <f>sum(F12:I12)</f>
        <v>34270</v>
      </c>
      <c r="K12" s="8"/>
      <c r="L12" s="9"/>
      <c r="M12" s="9"/>
    </row>
    <row r="13">
      <c r="A13" s="28"/>
      <c r="B13" s="33" t="s">
        <v>29</v>
      </c>
      <c r="C13" s="14" t="s">
        <v>30</v>
      </c>
      <c r="D13" s="14" t="s">
        <v>31</v>
      </c>
      <c r="E13" s="29"/>
      <c r="F13" s="13"/>
      <c r="G13" s="13"/>
      <c r="H13" s="13"/>
      <c r="I13" s="13"/>
      <c r="J13" s="13"/>
      <c r="K13" s="8"/>
      <c r="L13" s="9"/>
      <c r="M13" s="9"/>
    </row>
    <row r="14">
      <c r="A14" s="28"/>
      <c r="B14" s="33"/>
      <c r="C14" s="14"/>
      <c r="D14" s="14" t="s">
        <v>32</v>
      </c>
      <c r="E14" s="29"/>
      <c r="F14" s="34">
        <f t="shared" ref="F14:I14" si="2">F8-F11</f>
        <v>5</v>
      </c>
      <c r="G14" s="34">
        <f t="shared" si="2"/>
        <v>5</v>
      </c>
      <c r="H14" s="34">
        <f t="shared" si="2"/>
        <v>5</v>
      </c>
      <c r="I14" s="34">
        <f t="shared" si="2"/>
        <v>5</v>
      </c>
      <c r="J14" s="13"/>
      <c r="K14" s="8" t="s">
        <v>33</v>
      </c>
      <c r="L14" s="9"/>
      <c r="M14" s="9"/>
    </row>
    <row r="15" ht="38.25" customHeight="1">
      <c r="D15" s="10"/>
      <c r="E15" s="29" t="s">
        <v>35</v>
      </c>
      <c r="F15" s="35" t="str">
        <f>E5</f>
        <v>12 months</v>
      </c>
      <c r="G15" s="13"/>
      <c r="H15" s="13"/>
      <c r="J15" s="13"/>
      <c r="K15" s="8" t="s">
        <v>36</v>
      </c>
      <c r="L15" s="9"/>
      <c r="M15" s="9"/>
    </row>
    <row r="16">
      <c r="A16" s="24"/>
      <c r="B16" s="24"/>
      <c r="C16" s="24"/>
      <c r="D16" s="24"/>
      <c r="E16" s="25"/>
      <c r="F16" s="13"/>
      <c r="G16" s="13"/>
      <c r="H16" s="13"/>
      <c r="I16" s="13"/>
      <c r="J16" s="13"/>
      <c r="K16" s="8" t="s">
        <v>37</v>
      </c>
    </row>
    <row r="17">
      <c r="A17" s="10"/>
      <c r="B17" s="152" t="s">
        <v>38</v>
      </c>
      <c r="C17" s="152" t="s">
        <v>39</v>
      </c>
      <c r="D17" s="156"/>
      <c r="E17" s="157"/>
      <c r="F17" s="159"/>
      <c r="G17" s="159"/>
      <c r="H17" s="159"/>
      <c r="I17" s="159"/>
      <c r="J17" s="159"/>
      <c r="K17" s="8"/>
    </row>
    <row r="18">
      <c r="A18" s="10"/>
      <c r="B18" s="10"/>
      <c r="C18" s="10" t="s">
        <v>24</v>
      </c>
      <c r="D18" s="10" t="s">
        <v>40</v>
      </c>
      <c r="E18" s="25"/>
      <c r="F18" s="26">
        <v>50000.0</v>
      </c>
      <c r="G18" s="26">
        <v>15000.0</v>
      </c>
      <c r="H18" s="26">
        <v>10000.0</v>
      </c>
      <c r="I18" s="26">
        <v>7000.0</v>
      </c>
      <c r="J18" s="32">
        <f>sum(F18:I18)</f>
        <v>82000</v>
      </c>
      <c r="K18" s="8"/>
    </row>
    <row r="19">
      <c r="A19" s="10"/>
      <c r="B19" s="10"/>
      <c r="C19" s="10"/>
      <c r="D19" s="10" t="s">
        <v>42</v>
      </c>
      <c r="E19" s="25"/>
      <c r="F19" s="37">
        <f t="shared" ref="F19:I19" si="3">F18/sum($F18:$I18)</f>
        <v>0.6097560976</v>
      </c>
      <c r="G19" s="37">
        <f t="shared" si="3"/>
        <v>0.1829268293</v>
      </c>
      <c r="H19" s="37">
        <f t="shared" si="3"/>
        <v>0.1219512195</v>
      </c>
      <c r="I19" s="37">
        <f t="shared" si="3"/>
        <v>0.08536585366</v>
      </c>
      <c r="J19" s="13"/>
      <c r="K19" s="8"/>
    </row>
    <row r="20">
      <c r="A20" s="28"/>
      <c r="B20" s="28" t="s">
        <v>124</v>
      </c>
      <c r="C20" s="39" t="s">
        <v>30</v>
      </c>
      <c r="D20" s="24" t="s">
        <v>164</v>
      </c>
      <c r="E20" s="25"/>
      <c r="F20" s="40">
        <f t="shared" ref="F20:I20" si="4">F19</f>
        <v>0.6097560976</v>
      </c>
      <c r="G20" s="40">
        <f t="shared" si="4"/>
        <v>0.1829268293</v>
      </c>
      <c r="H20" s="40">
        <f t="shared" si="4"/>
        <v>0.1219512195</v>
      </c>
      <c r="I20" s="40">
        <f t="shared" si="4"/>
        <v>0.08536585366</v>
      </c>
      <c r="J20" s="160"/>
      <c r="K20" s="8" t="s">
        <v>44</v>
      </c>
    </row>
    <row r="21">
      <c r="A21" s="24"/>
      <c r="B21" s="24"/>
      <c r="C21" s="24"/>
      <c r="D21" s="10" t="s">
        <v>46</v>
      </c>
      <c r="E21" s="25"/>
      <c r="F21" s="37">
        <f>sum(F20:I20)</f>
        <v>1</v>
      </c>
      <c r="G21" s="13"/>
      <c r="H21" s="13"/>
      <c r="I21" s="13"/>
      <c r="J21" s="13"/>
      <c r="K21" s="8"/>
    </row>
    <row r="22">
      <c r="A22" s="161" t="s">
        <v>47</v>
      </c>
      <c r="B22" s="11"/>
      <c r="C22" s="135"/>
      <c r="D22" s="161"/>
      <c r="E22" s="162"/>
      <c r="F22" s="137"/>
      <c r="G22" s="137"/>
      <c r="H22" s="137"/>
      <c r="I22" s="137"/>
      <c r="J22" s="137"/>
      <c r="K22" s="8" t="s">
        <v>48</v>
      </c>
    </row>
    <row r="23" hidden="1">
      <c r="A23" s="10"/>
      <c r="B23" s="10"/>
      <c r="C23" s="10"/>
      <c r="D23" s="10" t="s">
        <v>165</v>
      </c>
      <c r="E23" s="10"/>
      <c r="F23" s="107"/>
      <c r="G23" s="107"/>
      <c r="H23" s="107"/>
      <c r="I23" s="107"/>
      <c r="J23" s="27"/>
      <c r="K23" s="8" t="s">
        <v>166</v>
      </c>
    </row>
    <row r="24" hidden="1">
      <c r="A24" s="10"/>
      <c r="B24" s="10"/>
      <c r="C24" s="10"/>
      <c r="D24" s="10" t="s">
        <v>167</v>
      </c>
      <c r="E24" s="10"/>
      <c r="F24" s="107"/>
      <c r="G24" s="107"/>
      <c r="H24" s="107"/>
      <c r="I24" s="107"/>
      <c r="J24" s="27"/>
      <c r="K24" s="8"/>
    </row>
    <row r="25" hidden="1">
      <c r="A25" s="10"/>
      <c r="B25" s="10"/>
      <c r="C25" s="10"/>
      <c r="D25" s="10" t="s">
        <v>168</v>
      </c>
      <c r="E25" s="10"/>
      <c r="F25" s="107">
        <v>9.0</v>
      </c>
      <c r="G25" s="107"/>
      <c r="H25" s="107"/>
      <c r="I25" s="107"/>
      <c r="J25" s="27"/>
      <c r="K25" s="8"/>
    </row>
    <row r="26" hidden="1">
      <c r="A26" s="10"/>
      <c r="B26" s="10"/>
      <c r="C26" s="10"/>
      <c r="D26" s="10" t="s">
        <v>169</v>
      </c>
      <c r="E26" s="10"/>
      <c r="F26" s="107"/>
      <c r="G26" s="107"/>
      <c r="H26" s="107"/>
      <c r="I26" s="107"/>
      <c r="J26" s="27"/>
      <c r="K26" s="8"/>
    </row>
    <row r="27" hidden="1">
      <c r="A27" s="10"/>
      <c r="B27" s="10"/>
      <c r="C27" s="10"/>
      <c r="D27" s="10" t="s">
        <v>170</v>
      </c>
      <c r="E27" s="10"/>
      <c r="F27" s="107"/>
      <c r="G27" s="107"/>
      <c r="H27" s="107"/>
      <c r="I27" s="107"/>
      <c r="J27" s="27"/>
      <c r="K27" s="8"/>
    </row>
    <row r="28">
      <c r="A28" s="10"/>
      <c r="B28" s="10"/>
      <c r="C28" s="10"/>
      <c r="D28" s="10" t="s">
        <v>49</v>
      </c>
      <c r="E28" s="10"/>
      <c r="F28" s="26">
        <v>3500.0</v>
      </c>
      <c r="G28" s="26">
        <v>2000.0</v>
      </c>
      <c r="H28" s="26">
        <v>50.0</v>
      </c>
      <c r="I28" s="26">
        <f>150*10</f>
        <v>1500</v>
      </c>
      <c r="J28" s="27"/>
      <c r="K28" s="8" t="s">
        <v>50</v>
      </c>
    </row>
    <row r="29">
      <c r="A29" s="24"/>
      <c r="B29" s="24"/>
      <c r="C29" s="24"/>
      <c r="D29" s="10" t="s">
        <v>51</v>
      </c>
      <c r="E29" s="25"/>
      <c r="F29" s="26">
        <v>0.0</v>
      </c>
      <c r="G29" s="26">
        <v>0.0</v>
      </c>
      <c r="H29" s="26">
        <v>0.0</v>
      </c>
      <c r="I29" s="26">
        <v>0.0</v>
      </c>
      <c r="J29" s="13"/>
      <c r="K29" s="8"/>
    </row>
    <row r="30">
      <c r="A30" s="24"/>
      <c r="B30" s="24"/>
      <c r="C30" s="48" t="s">
        <v>53</v>
      </c>
      <c r="D30" s="48"/>
      <c r="E30" s="49"/>
      <c r="F30" s="50">
        <f t="shared" ref="F30:I30" si="5">sum(F28:F29)</f>
        <v>3500</v>
      </c>
      <c r="G30" s="50">
        <f t="shared" si="5"/>
        <v>2000</v>
      </c>
      <c r="H30" s="50">
        <f t="shared" si="5"/>
        <v>50</v>
      </c>
      <c r="I30" s="50">
        <f t="shared" si="5"/>
        <v>1500</v>
      </c>
      <c r="J30" s="13"/>
      <c r="K30" s="8"/>
    </row>
    <row r="31">
      <c r="A31" s="24"/>
      <c r="B31" s="24"/>
      <c r="C31" s="51" t="s">
        <v>54</v>
      </c>
      <c r="D31" s="52"/>
      <c r="E31" s="53"/>
      <c r="F31" s="54">
        <f t="shared" ref="F31:I31" si="6">F30/F8</f>
        <v>175</v>
      </c>
      <c r="G31" s="54">
        <f t="shared" si="6"/>
        <v>80</v>
      </c>
      <c r="H31" s="54">
        <f t="shared" si="6"/>
        <v>2</v>
      </c>
      <c r="I31" s="56">
        <f t="shared" si="6"/>
        <v>150</v>
      </c>
      <c r="J31" s="13"/>
      <c r="K31" s="8"/>
    </row>
    <row r="32">
      <c r="A32" s="10"/>
      <c r="B32" s="10"/>
      <c r="C32" s="10"/>
      <c r="D32" s="57"/>
      <c r="E32" s="58"/>
      <c r="F32" s="59"/>
      <c r="G32" s="163"/>
      <c r="H32" s="163"/>
      <c r="I32" s="163"/>
      <c r="J32" s="94"/>
      <c r="K32" s="8"/>
    </row>
    <row r="33">
      <c r="A33" s="164" t="s">
        <v>55</v>
      </c>
      <c r="B33" s="165"/>
      <c r="C33" s="165"/>
      <c r="D33" s="164"/>
      <c r="E33" s="166"/>
      <c r="F33" s="167"/>
      <c r="G33" s="168"/>
      <c r="H33" s="168"/>
      <c r="I33" s="168"/>
      <c r="J33" s="169"/>
      <c r="K33" s="8"/>
    </row>
    <row r="34">
      <c r="A34" s="64"/>
      <c r="B34" s="170" t="s">
        <v>24</v>
      </c>
      <c r="C34" s="171" t="s">
        <v>56</v>
      </c>
      <c r="D34" s="171"/>
      <c r="E34" s="172"/>
      <c r="F34" s="173"/>
      <c r="G34" s="174"/>
      <c r="H34" s="174"/>
      <c r="I34" s="174"/>
      <c r="J34" s="173"/>
      <c r="K34" s="8"/>
    </row>
    <row r="35">
      <c r="A35" s="64"/>
      <c r="B35" s="64"/>
      <c r="C35" s="64"/>
      <c r="D35" s="10" t="s">
        <v>57</v>
      </c>
      <c r="F35" s="69"/>
      <c r="G35" s="13"/>
      <c r="H35" s="13"/>
      <c r="I35" s="13"/>
      <c r="J35" s="26">
        <v>1500.0</v>
      </c>
      <c r="K35" s="8" t="s">
        <v>58</v>
      </c>
    </row>
    <row r="36">
      <c r="A36" s="64"/>
      <c r="B36" s="64"/>
      <c r="C36" s="64"/>
      <c r="D36" s="10" t="s">
        <v>59</v>
      </c>
      <c r="F36" s="69"/>
      <c r="G36" s="13"/>
      <c r="H36" s="13"/>
      <c r="I36" s="13"/>
      <c r="J36" s="26">
        <v>5000.0</v>
      </c>
      <c r="K36" s="8" t="s">
        <v>60</v>
      </c>
    </row>
    <row r="37">
      <c r="A37" s="64"/>
      <c r="B37" s="64"/>
      <c r="C37" s="64"/>
      <c r="D37" s="10" t="s">
        <v>61</v>
      </c>
      <c r="F37" s="69"/>
      <c r="G37" s="13"/>
      <c r="H37" s="13"/>
      <c r="I37" s="13"/>
      <c r="J37" s="26">
        <v>4000.0</v>
      </c>
      <c r="K37" s="8" t="s">
        <v>62</v>
      </c>
    </row>
    <row r="38">
      <c r="A38" s="64"/>
      <c r="B38" s="64"/>
      <c r="C38" s="64"/>
      <c r="D38" s="10" t="s">
        <v>63</v>
      </c>
      <c r="F38" s="69"/>
      <c r="G38" s="13"/>
      <c r="H38" s="13"/>
      <c r="I38" s="13"/>
      <c r="J38" s="26"/>
      <c r="K38" s="8"/>
    </row>
    <row r="39">
      <c r="A39" s="64"/>
      <c r="B39" s="70" t="s">
        <v>64</v>
      </c>
      <c r="C39" s="30"/>
      <c r="D39" s="71"/>
      <c r="E39" s="30"/>
      <c r="F39" s="72"/>
      <c r="G39" s="110"/>
      <c r="H39" s="110"/>
      <c r="I39" s="110"/>
      <c r="J39" s="32">
        <f>sum(J35:J38)</f>
        <v>10500</v>
      </c>
      <c r="K39" s="8"/>
    </row>
    <row r="40">
      <c r="A40" s="64"/>
      <c r="B40" s="170" t="s">
        <v>30</v>
      </c>
      <c r="C40" s="170" t="s">
        <v>65</v>
      </c>
      <c r="D40" s="171"/>
      <c r="E40" s="172"/>
      <c r="F40" s="175"/>
      <c r="G40" s="174"/>
      <c r="H40" s="174"/>
      <c r="I40" s="174"/>
      <c r="J40" s="176"/>
      <c r="K40" s="8"/>
    </row>
    <row r="41">
      <c r="A41" s="64"/>
      <c r="B41" s="64"/>
      <c r="C41" s="64"/>
      <c r="D41" s="10" t="s">
        <v>66</v>
      </c>
      <c r="F41" s="69"/>
      <c r="G41" s="13"/>
      <c r="H41" s="13"/>
      <c r="I41" s="13"/>
      <c r="J41" s="26">
        <v>2500.0</v>
      </c>
      <c r="K41" s="8" t="s">
        <v>67</v>
      </c>
    </row>
    <row r="42">
      <c r="A42" s="64"/>
      <c r="B42" s="64"/>
      <c r="C42" s="64"/>
      <c r="D42" s="10" t="s">
        <v>68</v>
      </c>
      <c r="F42" s="69"/>
      <c r="G42" s="13"/>
      <c r="H42" s="13"/>
      <c r="I42" s="13"/>
      <c r="J42" s="26">
        <v>0.0</v>
      </c>
      <c r="K42" s="8" t="s">
        <v>69</v>
      </c>
    </row>
    <row r="43">
      <c r="A43" s="64"/>
      <c r="B43" s="64"/>
      <c r="C43" s="64"/>
      <c r="D43" s="10" t="s">
        <v>70</v>
      </c>
      <c r="F43" s="69"/>
      <c r="G43" s="13"/>
      <c r="H43" s="13"/>
      <c r="I43" s="13"/>
      <c r="J43" s="26">
        <v>500.0</v>
      </c>
      <c r="K43" s="8" t="s">
        <v>71</v>
      </c>
    </row>
    <row r="44">
      <c r="A44" s="64"/>
      <c r="B44" s="64"/>
      <c r="C44" s="64"/>
      <c r="D44" s="10" t="s">
        <v>72</v>
      </c>
      <c r="F44" s="69"/>
      <c r="G44" s="13"/>
      <c r="H44" s="13"/>
      <c r="I44" s="13"/>
      <c r="J44" s="26">
        <v>0.0</v>
      </c>
      <c r="K44" s="8"/>
    </row>
    <row r="45">
      <c r="A45" s="64"/>
      <c r="B45" s="64"/>
      <c r="C45" s="64"/>
      <c r="D45" s="10" t="s">
        <v>73</v>
      </c>
      <c r="F45" s="69"/>
      <c r="G45" s="13"/>
      <c r="H45" s="13"/>
      <c r="I45" s="13"/>
      <c r="J45" s="26">
        <v>50.0</v>
      </c>
      <c r="K45" s="8" t="s">
        <v>74</v>
      </c>
    </row>
    <row r="46">
      <c r="A46" s="64"/>
      <c r="B46" s="64"/>
      <c r="C46" s="10"/>
      <c r="D46" s="10" t="s">
        <v>75</v>
      </c>
      <c r="F46" s="69"/>
      <c r="G46" s="13"/>
      <c r="H46" s="13"/>
      <c r="I46" s="13"/>
      <c r="J46" s="26">
        <v>50.0</v>
      </c>
      <c r="K46" s="8" t="s">
        <v>76</v>
      </c>
    </row>
    <row r="47">
      <c r="A47" s="64"/>
      <c r="B47" s="64"/>
      <c r="C47" s="10"/>
      <c r="D47" s="10" t="s">
        <v>77</v>
      </c>
      <c r="F47" s="69"/>
      <c r="G47" s="13"/>
      <c r="H47" s="13"/>
      <c r="I47" s="13"/>
      <c r="J47" s="26">
        <v>0.0</v>
      </c>
      <c r="K47" s="8"/>
    </row>
    <row r="48">
      <c r="A48" s="64"/>
      <c r="B48" s="64"/>
      <c r="C48" s="10"/>
      <c r="D48" s="10" t="s">
        <v>78</v>
      </c>
      <c r="F48" s="69"/>
      <c r="G48" s="13"/>
      <c r="H48" s="13"/>
      <c r="I48" s="13"/>
      <c r="J48" s="26">
        <v>0.0</v>
      </c>
      <c r="K48" s="8" t="s">
        <v>79</v>
      </c>
    </row>
    <row r="49">
      <c r="A49" s="64"/>
      <c r="B49" s="64"/>
      <c r="C49" s="10"/>
      <c r="D49" s="10" t="s">
        <v>80</v>
      </c>
      <c r="F49" s="69"/>
      <c r="G49" s="13"/>
      <c r="H49" s="13"/>
      <c r="I49" s="13"/>
      <c r="J49" s="26"/>
      <c r="K49" s="8"/>
    </row>
    <row r="50">
      <c r="A50" s="24"/>
      <c r="B50" s="24"/>
      <c r="C50" s="10" t="s">
        <v>81</v>
      </c>
      <c r="D50" s="29"/>
      <c r="F50" s="69"/>
      <c r="G50" s="13"/>
      <c r="H50" s="13"/>
      <c r="I50" s="13"/>
      <c r="J50" s="32">
        <f>sum(J41:J49)</f>
        <v>3100</v>
      </c>
      <c r="K50" s="8"/>
    </row>
    <row r="51">
      <c r="A51" s="24"/>
      <c r="B51" s="71" t="s">
        <v>82</v>
      </c>
      <c r="C51" s="71"/>
      <c r="D51" s="31"/>
      <c r="E51" s="30"/>
      <c r="F51" s="72"/>
      <c r="G51" s="110"/>
      <c r="H51" s="110"/>
      <c r="I51" s="110"/>
      <c r="J51" s="32">
        <f>sum(J39,J50)</f>
        <v>13600</v>
      </c>
      <c r="K51" s="8"/>
    </row>
    <row r="52">
      <c r="A52" s="24"/>
      <c r="B52" s="71" t="s">
        <v>84</v>
      </c>
      <c r="C52" s="71"/>
      <c r="D52" s="31"/>
      <c r="E52" s="30"/>
      <c r="F52" s="32">
        <f t="shared" ref="F52:I52" si="7">$J51*F20</f>
        <v>8292.682927</v>
      </c>
      <c r="G52" s="32">
        <f t="shared" si="7"/>
        <v>2487.804878</v>
      </c>
      <c r="H52" s="32">
        <f t="shared" si="7"/>
        <v>1658.536585</v>
      </c>
      <c r="I52" s="32">
        <f t="shared" si="7"/>
        <v>1160.97561</v>
      </c>
      <c r="J52" s="110"/>
      <c r="K52" s="8" t="s">
        <v>85</v>
      </c>
    </row>
    <row r="53">
      <c r="A53" s="24"/>
      <c r="B53" s="84" t="s">
        <v>86</v>
      </c>
      <c r="C53" s="85"/>
      <c r="D53" s="86"/>
      <c r="E53" s="87"/>
      <c r="F53" s="88">
        <f t="shared" ref="F53:I53" si="8">F52/F$8</f>
        <v>414.6341463</v>
      </c>
      <c r="G53" s="88">
        <f t="shared" si="8"/>
        <v>99.51219512</v>
      </c>
      <c r="H53" s="88">
        <f t="shared" si="8"/>
        <v>66.34146341</v>
      </c>
      <c r="I53" s="89">
        <f t="shared" si="8"/>
        <v>116.097561</v>
      </c>
      <c r="J53" s="177"/>
      <c r="K53" s="91" t="s">
        <v>87</v>
      </c>
      <c r="L53" s="93"/>
      <c r="M53" s="93"/>
      <c r="N53" s="93"/>
      <c r="O53" s="93"/>
      <c r="P53" s="93"/>
      <c r="Q53" s="93"/>
      <c r="R53" s="93"/>
      <c r="S53" s="93"/>
      <c r="T53" s="93"/>
      <c r="U53" s="93"/>
      <c r="V53" s="93"/>
      <c r="W53" s="93"/>
      <c r="X53" s="93"/>
      <c r="Y53" s="93"/>
      <c r="Z53" s="93"/>
      <c r="AA53" s="93"/>
      <c r="AB53" s="93"/>
      <c r="AC53" s="93"/>
      <c r="AD53" s="93"/>
      <c r="AE53" s="93"/>
    </row>
    <row r="54">
      <c r="A54" s="10"/>
      <c r="B54" s="10"/>
      <c r="C54" s="10"/>
      <c r="D54" s="24"/>
      <c r="E54" s="25"/>
      <c r="F54" s="94"/>
      <c r="G54" s="94"/>
      <c r="H54" s="94"/>
      <c r="I54" s="94"/>
      <c r="J54" s="94"/>
      <c r="K54" s="8"/>
    </row>
    <row r="55">
      <c r="A55" s="178" t="s">
        <v>88</v>
      </c>
      <c r="B55" s="179"/>
      <c r="C55" s="179"/>
      <c r="D55" s="178"/>
      <c r="E55" s="180"/>
      <c r="F55" s="181"/>
      <c r="G55" s="181"/>
      <c r="H55" s="181"/>
      <c r="I55" s="181"/>
      <c r="J55" s="181"/>
      <c r="K55" s="8" t="s">
        <v>89</v>
      </c>
    </row>
    <row r="56">
      <c r="A56" s="64"/>
      <c r="B56" s="182" t="s">
        <v>24</v>
      </c>
      <c r="C56" s="182" t="s">
        <v>90</v>
      </c>
      <c r="D56" s="182"/>
      <c r="E56" s="183"/>
      <c r="F56" s="184"/>
      <c r="G56" s="184"/>
      <c r="H56" s="184"/>
      <c r="I56" s="184"/>
      <c r="J56" s="184"/>
      <c r="K56" s="8" t="s">
        <v>91</v>
      </c>
    </row>
    <row r="57">
      <c r="A57" s="10"/>
      <c r="B57" s="10"/>
      <c r="C57" s="10"/>
      <c r="D57" s="10" t="s">
        <v>92</v>
      </c>
      <c r="F57" s="32">
        <f t="shared" ref="F57:I57" si="9">F12</f>
        <v>18000</v>
      </c>
      <c r="G57" s="32">
        <f t="shared" si="9"/>
        <v>16000</v>
      </c>
      <c r="H57" s="32">
        <f t="shared" si="9"/>
        <v>20</v>
      </c>
      <c r="I57" s="32">
        <f t="shared" si="9"/>
        <v>250</v>
      </c>
      <c r="J57" s="102"/>
      <c r="K57" s="8" t="s">
        <v>93</v>
      </c>
      <c r="L57" s="9"/>
      <c r="M57" s="9"/>
    </row>
    <row r="58">
      <c r="A58" s="10"/>
      <c r="B58" s="10"/>
      <c r="C58" s="10"/>
      <c r="D58" s="10" t="s">
        <v>94</v>
      </c>
      <c r="F58" s="26"/>
      <c r="G58" s="26"/>
      <c r="H58" s="26"/>
      <c r="I58" s="26"/>
      <c r="J58" s="26">
        <v>5000.0</v>
      </c>
      <c r="K58" s="8"/>
      <c r="L58" s="9"/>
      <c r="M58" s="9"/>
    </row>
    <row r="59">
      <c r="A59" s="10"/>
      <c r="B59" s="10"/>
      <c r="C59" s="10"/>
      <c r="D59" s="10" t="s">
        <v>97</v>
      </c>
      <c r="F59" s="26"/>
      <c r="G59" s="26"/>
      <c r="H59" s="26">
        <v>500.0</v>
      </c>
      <c r="I59" s="26"/>
      <c r="J59" s="26"/>
      <c r="K59" s="8"/>
      <c r="L59" s="9"/>
      <c r="M59" s="9"/>
    </row>
    <row r="60">
      <c r="A60" s="10"/>
      <c r="B60" s="10"/>
      <c r="C60" s="10"/>
      <c r="D60" s="10" t="s">
        <v>98</v>
      </c>
      <c r="F60" s="26"/>
      <c r="G60" s="26"/>
      <c r="H60" s="26"/>
      <c r="I60" s="26"/>
      <c r="J60" s="26"/>
      <c r="K60" s="8"/>
      <c r="L60" s="9"/>
      <c r="M60" s="9"/>
    </row>
    <row r="61">
      <c r="A61" s="10"/>
      <c r="B61" s="10"/>
      <c r="C61" s="10"/>
      <c r="D61" s="10" t="s">
        <v>99</v>
      </c>
      <c r="F61" s="26"/>
      <c r="G61" s="26"/>
      <c r="H61" s="26"/>
      <c r="I61" s="26"/>
      <c r="J61" s="26"/>
      <c r="K61" s="8"/>
      <c r="L61" s="9"/>
      <c r="M61" s="9"/>
    </row>
    <row r="62">
      <c r="A62" s="10"/>
      <c r="B62" s="10"/>
      <c r="C62" s="10"/>
      <c r="D62" s="10" t="s">
        <v>100</v>
      </c>
      <c r="F62" s="26"/>
      <c r="G62" s="26"/>
      <c r="H62" s="26"/>
      <c r="I62" s="26"/>
      <c r="J62" s="26"/>
      <c r="K62" s="8"/>
      <c r="L62" s="9"/>
      <c r="M62" s="9"/>
    </row>
    <row r="63">
      <c r="A63" s="10"/>
      <c r="B63" s="10"/>
      <c r="C63" s="10"/>
      <c r="D63" s="10" t="s">
        <v>80</v>
      </c>
      <c r="F63" s="26"/>
      <c r="G63" s="26"/>
      <c r="H63" s="26"/>
      <c r="I63" s="26"/>
      <c r="J63" s="26"/>
      <c r="K63" s="8"/>
      <c r="L63" s="9"/>
      <c r="M63" s="9"/>
    </row>
    <row r="64">
      <c r="A64" s="10"/>
      <c r="B64" s="10"/>
      <c r="C64" s="71" t="s">
        <v>102</v>
      </c>
      <c r="D64" s="71"/>
      <c r="E64" s="30"/>
      <c r="F64" s="32">
        <f t="shared" ref="F64:I64" si="10">sum(F57:F63)</f>
        <v>18000</v>
      </c>
      <c r="G64" s="32">
        <f t="shared" si="10"/>
        <v>16000</v>
      </c>
      <c r="H64" s="32">
        <f t="shared" si="10"/>
        <v>520</v>
      </c>
      <c r="I64" s="32">
        <f t="shared" si="10"/>
        <v>250</v>
      </c>
      <c r="J64" s="32">
        <f>sum(J58:J63)</f>
        <v>5000</v>
      </c>
      <c r="K64" s="8"/>
      <c r="L64" s="9"/>
      <c r="M64" s="9"/>
    </row>
    <row r="65">
      <c r="A65" s="10"/>
      <c r="B65" s="10"/>
      <c r="C65" s="71" t="s">
        <v>105</v>
      </c>
      <c r="D65" s="71"/>
      <c r="E65" s="30"/>
      <c r="F65" s="32">
        <f t="shared" ref="F65:I65" si="11">$J$64*F20</f>
        <v>3048.780488</v>
      </c>
      <c r="G65" s="32">
        <f t="shared" si="11"/>
        <v>914.6341463</v>
      </c>
      <c r="H65" s="32">
        <f t="shared" si="11"/>
        <v>609.7560976</v>
      </c>
      <c r="I65" s="32">
        <f t="shared" si="11"/>
        <v>426.8292683</v>
      </c>
      <c r="J65" s="32"/>
      <c r="K65" s="8"/>
      <c r="L65" s="9"/>
      <c r="M65" s="9"/>
    </row>
    <row r="66">
      <c r="A66" s="10"/>
      <c r="B66" s="10"/>
      <c r="C66" s="103" t="s">
        <v>106</v>
      </c>
      <c r="D66" s="103"/>
      <c r="E66" s="52"/>
      <c r="F66" s="104">
        <f t="shared" ref="F66:I66" si="12">sum(F64:F65)</f>
        <v>21048.78049</v>
      </c>
      <c r="G66" s="104">
        <f t="shared" si="12"/>
        <v>16914.63415</v>
      </c>
      <c r="H66" s="104">
        <f t="shared" si="12"/>
        <v>1129.756098</v>
      </c>
      <c r="I66" s="104">
        <f t="shared" si="12"/>
        <v>676.8292683</v>
      </c>
      <c r="J66" s="32"/>
      <c r="K66" s="8"/>
      <c r="L66" s="9"/>
      <c r="M66" s="9"/>
    </row>
    <row r="67">
      <c r="A67" s="10"/>
      <c r="B67" s="182" t="s">
        <v>30</v>
      </c>
      <c r="C67" s="182" t="s">
        <v>107</v>
      </c>
      <c r="D67" s="185"/>
      <c r="E67" s="183"/>
      <c r="F67" s="186"/>
      <c r="G67" s="187"/>
      <c r="H67" s="187"/>
      <c r="I67" s="187"/>
      <c r="J67" s="186"/>
      <c r="K67" s="8"/>
      <c r="L67" s="9"/>
      <c r="M67" s="9"/>
    </row>
    <row r="68">
      <c r="A68" s="10"/>
      <c r="B68" s="10"/>
      <c r="C68" s="10"/>
      <c r="D68" s="10" t="s">
        <v>108</v>
      </c>
      <c r="F68" s="69"/>
      <c r="G68" s="13"/>
      <c r="H68" s="13"/>
      <c r="I68" s="13"/>
      <c r="J68" s="107">
        <v>100.0</v>
      </c>
      <c r="K68" s="8"/>
      <c r="L68" s="9"/>
      <c r="M68" s="9"/>
    </row>
    <row r="69">
      <c r="A69" s="10"/>
      <c r="B69" s="10"/>
      <c r="C69" s="10"/>
      <c r="D69" s="10" t="s">
        <v>109</v>
      </c>
      <c r="F69" s="69"/>
      <c r="G69" s="13"/>
      <c r="H69" s="13"/>
      <c r="I69" s="13"/>
      <c r="J69" s="107">
        <v>500.0</v>
      </c>
      <c r="K69" s="8"/>
      <c r="L69" s="9"/>
      <c r="M69" s="9"/>
    </row>
    <row r="70">
      <c r="A70" s="10"/>
      <c r="B70" s="10"/>
      <c r="C70" s="10"/>
      <c r="D70" s="10" t="s">
        <v>110</v>
      </c>
      <c r="F70" s="69"/>
      <c r="G70" s="13"/>
      <c r="H70" s="13"/>
      <c r="I70" s="13"/>
      <c r="J70" s="107"/>
      <c r="K70" s="8"/>
      <c r="L70" s="9"/>
      <c r="M70" s="9"/>
    </row>
    <row r="71">
      <c r="A71" s="10"/>
      <c r="B71" s="10"/>
      <c r="C71" s="10"/>
      <c r="D71" s="10" t="s">
        <v>111</v>
      </c>
      <c r="F71" s="69"/>
      <c r="G71" s="13"/>
      <c r="H71" s="13"/>
      <c r="I71" s="13"/>
      <c r="J71" s="107"/>
      <c r="K71" s="8"/>
      <c r="L71" s="9"/>
      <c r="M71" s="9"/>
    </row>
    <row r="72">
      <c r="A72" s="10"/>
      <c r="B72" s="10"/>
      <c r="C72" s="10"/>
      <c r="D72" s="10" t="s">
        <v>112</v>
      </c>
      <c r="F72" s="69"/>
      <c r="G72" s="13"/>
      <c r="H72" s="13"/>
      <c r="I72" s="13"/>
      <c r="J72" s="107">
        <v>50.0</v>
      </c>
      <c r="K72" s="8"/>
      <c r="L72" s="9"/>
      <c r="M72" s="9"/>
    </row>
    <row r="73">
      <c r="A73" s="10"/>
      <c r="B73" s="10"/>
      <c r="C73" s="10"/>
      <c r="D73" s="10" t="s">
        <v>113</v>
      </c>
      <c r="F73" s="69"/>
      <c r="G73" s="13"/>
      <c r="H73" s="13"/>
      <c r="I73" s="13"/>
      <c r="J73" s="107">
        <v>150.0</v>
      </c>
      <c r="K73" s="8"/>
      <c r="L73" s="9"/>
      <c r="M73" s="9"/>
    </row>
    <row r="74">
      <c r="A74" s="10"/>
      <c r="B74" s="10"/>
      <c r="C74" s="10"/>
      <c r="D74" s="10" t="s">
        <v>114</v>
      </c>
      <c r="F74" s="69"/>
      <c r="G74" s="13"/>
      <c r="H74" s="13"/>
      <c r="I74" s="13"/>
      <c r="J74" s="107">
        <v>100.0</v>
      </c>
      <c r="K74" s="8" t="s">
        <v>115</v>
      </c>
      <c r="L74" s="9"/>
      <c r="M74" s="9"/>
    </row>
    <row r="75">
      <c r="A75" s="10"/>
      <c r="B75" s="10"/>
      <c r="C75" s="10"/>
      <c r="D75" s="10" t="s">
        <v>80</v>
      </c>
      <c r="F75" s="69"/>
      <c r="G75" s="13"/>
      <c r="H75" s="13"/>
      <c r="I75" s="13"/>
      <c r="J75" s="107"/>
      <c r="K75" s="8"/>
      <c r="L75" s="9"/>
      <c r="M75" s="9"/>
    </row>
    <row r="76">
      <c r="A76" s="64"/>
      <c r="B76" s="10"/>
      <c r="C76" s="71" t="s">
        <v>116</v>
      </c>
      <c r="D76" s="71"/>
      <c r="E76" s="30"/>
      <c r="F76" s="72"/>
      <c r="G76" s="110"/>
      <c r="H76" s="110"/>
      <c r="I76" s="110"/>
      <c r="J76" s="108">
        <f>sum(J68:J75)</f>
        <v>900</v>
      </c>
      <c r="K76" s="8" t="s">
        <v>117</v>
      </c>
    </row>
    <row r="77">
      <c r="A77" s="64"/>
      <c r="B77" s="10"/>
      <c r="C77" s="109"/>
      <c r="D77" s="109"/>
      <c r="E77" s="30"/>
      <c r="F77" s="40">
        <f t="shared" ref="F77:I77" si="13">F19</f>
        <v>0.6097560976</v>
      </c>
      <c r="G77" s="40">
        <f t="shared" si="13"/>
        <v>0.1829268293</v>
      </c>
      <c r="H77" s="40">
        <f t="shared" si="13"/>
        <v>0.1219512195</v>
      </c>
      <c r="I77" s="40">
        <f t="shared" si="13"/>
        <v>0.08536585366</v>
      </c>
      <c r="J77" s="110"/>
      <c r="K77" s="8"/>
    </row>
    <row r="78">
      <c r="A78" s="64"/>
      <c r="B78" s="10"/>
      <c r="C78" s="103" t="s">
        <v>120</v>
      </c>
      <c r="D78" s="103"/>
      <c r="E78" s="52"/>
      <c r="F78" s="188">
        <f t="shared" ref="F78:I78" si="14">$J76*F$20</f>
        <v>548.7804878</v>
      </c>
      <c r="G78" s="188">
        <f t="shared" si="14"/>
        <v>164.6341463</v>
      </c>
      <c r="H78" s="188">
        <f t="shared" si="14"/>
        <v>109.7560976</v>
      </c>
      <c r="I78" s="188">
        <f t="shared" si="14"/>
        <v>76.82926829</v>
      </c>
      <c r="J78" s="189"/>
      <c r="K78" s="8"/>
    </row>
    <row r="79">
      <c r="A79" s="10"/>
      <c r="B79" s="190" t="s">
        <v>121</v>
      </c>
      <c r="C79" s="190" t="s">
        <v>56</v>
      </c>
      <c r="D79" s="191"/>
      <c r="E79" s="192"/>
      <c r="F79" s="193"/>
      <c r="G79" s="193"/>
      <c r="H79" s="193"/>
      <c r="I79" s="193"/>
      <c r="J79" s="194"/>
      <c r="K79" s="8"/>
    </row>
    <row r="80">
      <c r="A80" s="10"/>
      <c r="B80" s="10"/>
      <c r="C80" s="10" t="s">
        <v>24</v>
      </c>
      <c r="D80" s="10" t="s">
        <v>57</v>
      </c>
      <c r="F80" s="107">
        <v>5000.0</v>
      </c>
      <c r="G80" s="107">
        <v>2000.0</v>
      </c>
      <c r="H80" s="107">
        <v>1000.0</v>
      </c>
      <c r="I80" s="107">
        <v>500.0</v>
      </c>
      <c r="J80" s="13"/>
      <c r="K80" s="8" t="s">
        <v>122</v>
      </c>
      <c r="L80" s="9"/>
      <c r="M80" s="9"/>
    </row>
    <row r="81">
      <c r="A81" s="10"/>
      <c r="B81" s="10"/>
      <c r="C81" s="10"/>
      <c r="D81" s="71" t="s">
        <v>123</v>
      </c>
      <c r="E81" s="31"/>
      <c r="F81" s="108">
        <f t="shared" ref="F81:I81" si="15">F80</f>
        <v>5000</v>
      </c>
      <c r="G81" s="195">
        <f t="shared" si="15"/>
        <v>2000</v>
      </c>
      <c r="H81" s="195">
        <f t="shared" si="15"/>
        <v>1000</v>
      </c>
      <c r="I81" s="195">
        <f t="shared" si="15"/>
        <v>500</v>
      </c>
      <c r="J81" s="13"/>
      <c r="K81" s="8"/>
      <c r="L81" s="9"/>
      <c r="M81" s="9"/>
    </row>
    <row r="82">
      <c r="A82" s="24"/>
      <c r="B82" s="24" t="s">
        <v>124</v>
      </c>
      <c r="C82" s="10" t="s">
        <v>30</v>
      </c>
      <c r="D82" s="10" t="s">
        <v>125</v>
      </c>
      <c r="E82" s="29"/>
      <c r="F82" s="13"/>
      <c r="G82" s="13"/>
      <c r="H82" s="13"/>
      <c r="I82" s="13"/>
      <c r="J82" s="107">
        <v>0.0</v>
      </c>
      <c r="K82" s="8" t="s">
        <v>171</v>
      </c>
      <c r="L82" s="9"/>
      <c r="M82" s="9"/>
    </row>
    <row r="83">
      <c r="A83" s="10"/>
      <c r="B83" s="10"/>
      <c r="C83" s="10"/>
      <c r="D83" s="10"/>
      <c r="E83" s="29"/>
      <c r="F83" s="108">
        <f t="shared" ref="F83:I83" si="16">$J$82*F20</f>
        <v>0</v>
      </c>
      <c r="G83" s="108">
        <f t="shared" si="16"/>
        <v>0</v>
      </c>
      <c r="H83" s="108">
        <f t="shared" si="16"/>
        <v>0</v>
      </c>
      <c r="I83" s="108">
        <f t="shared" si="16"/>
        <v>0</v>
      </c>
      <c r="J83" s="13"/>
      <c r="K83" s="8"/>
      <c r="L83" s="9"/>
      <c r="M83" s="9"/>
    </row>
    <row r="84">
      <c r="A84" s="10"/>
      <c r="B84" s="190" t="s">
        <v>129</v>
      </c>
      <c r="C84" s="196" t="s">
        <v>130</v>
      </c>
      <c r="D84" s="191"/>
      <c r="E84" s="192"/>
      <c r="F84" s="194"/>
      <c r="G84" s="197"/>
      <c r="H84" s="197"/>
      <c r="I84" s="197"/>
      <c r="J84" s="194"/>
      <c r="K84" s="8" t="s">
        <v>131</v>
      </c>
      <c r="L84" s="9"/>
      <c r="M84" s="9"/>
    </row>
    <row r="85">
      <c r="A85" s="10"/>
      <c r="B85" s="10"/>
      <c r="C85" s="10"/>
      <c r="D85" s="10" t="s">
        <v>132</v>
      </c>
      <c r="F85" s="69"/>
      <c r="G85" s="13"/>
      <c r="H85" s="13"/>
      <c r="I85" s="13"/>
      <c r="J85" s="155"/>
      <c r="K85" s="8"/>
      <c r="L85" s="9"/>
      <c r="M85" s="9"/>
    </row>
    <row r="86">
      <c r="A86" s="10"/>
      <c r="B86" s="10"/>
      <c r="C86" s="10"/>
      <c r="D86" s="10" t="s">
        <v>133</v>
      </c>
      <c r="F86" s="69"/>
      <c r="G86" s="13"/>
      <c r="H86" s="13"/>
      <c r="I86" s="13"/>
      <c r="J86" s="155"/>
      <c r="K86" s="8"/>
      <c r="L86" s="9"/>
      <c r="M86" s="9"/>
    </row>
    <row r="87">
      <c r="A87" s="10"/>
      <c r="B87" s="10"/>
      <c r="C87" s="10"/>
      <c r="D87" s="10" t="s">
        <v>134</v>
      </c>
      <c r="F87" s="69"/>
      <c r="G87" s="13"/>
      <c r="H87" s="13"/>
      <c r="I87" s="13"/>
      <c r="J87" s="155"/>
      <c r="K87" s="8"/>
      <c r="L87" s="9"/>
      <c r="M87" s="9"/>
    </row>
    <row r="88">
      <c r="A88" s="10"/>
      <c r="B88" s="10"/>
      <c r="C88" s="10"/>
      <c r="D88" s="10" t="s">
        <v>135</v>
      </c>
      <c r="F88" s="69"/>
      <c r="G88" s="13"/>
      <c r="H88" s="13"/>
      <c r="I88" s="13"/>
      <c r="J88" s="155"/>
      <c r="K88" s="8"/>
      <c r="L88" s="9"/>
      <c r="M88" s="9"/>
    </row>
    <row r="89">
      <c r="A89" s="10"/>
      <c r="B89" s="10"/>
      <c r="C89" s="10"/>
      <c r="D89" s="10" t="s">
        <v>136</v>
      </c>
      <c r="F89" s="69"/>
      <c r="G89" s="13"/>
      <c r="H89" s="13"/>
      <c r="I89" s="13"/>
      <c r="J89" s="155"/>
      <c r="K89" s="8"/>
      <c r="L89" s="9"/>
      <c r="M89" s="9"/>
    </row>
    <row r="90">
      <c r="A90" s="64"/>
      <c r="B90" s="64"/>
      <c r="C90" s="109" t="s">
        <v>137</v>
      </c>
      <c r="D90" s="30"/>
      <c r="E90" s="31"/>
      <c r="F90" s="72"/>
      <c r="G90" s="110"/>
      <c r="H90" s="110"/>
      <c r="I90" s="110"/>
      <c r="J90" s="108">
        <f>sum(J85:J89)</f>
        <v>0</v>
      </c>
      <c r="K90" s="8"/>
    </row>
    <row r="91">
      <c r="A91" s="64"/>
      <c r="B91" s="64"/>
      <c r="C91" s="103" t="s">
        <v>139</v>
      </c>
      <c r="D91" s="52"/>
      <c r="E91" s="121"/>
      <c r="F91" s="198">
        <f t="shared" ref="F91:I91" si="17">$J90*F$20</f>
        <v>0</v>
      </c>
      <c r="G91" s="198">
        <f t="shared" si="17"/>
        <v>0</v>
      </c>
      <c r="H91" s="198">
        <f t="shared" si="17"/>
        <v>0</v>
      </c>
      <c r="I91" s="198">
        <f t="shared" si="17"/>
        <v>0</v>
      </c>
      <c r="J91" s="110"/>
      <c r="K91" s="8"/>
    </row>
    <row r="92">
      <c r="A92" s="10"/>
      <c r="B92" s="190" t="s">
        <v>140</v>
      </c>
      <c r="C92" s="196" t="s">
        <v>141</v>
      </c>
      <c r="D92" s="191"/>
      <c r="E92" s="192"/>
      <c r="F92" s="197"/>
      <c r="G92" s="197"/>
      <c r="H92" s="197"/>
      <c r="I92" s="197"/>
      <c r="J92" s="197"/>
      <c r="K92" s="8"/>
    </row>
    <row r="93">
      <c r="A93" s="10"/>
      <c r="B93" s="10"/>
      <c r="C93" s="10"/>
      <c r="D93" s="10" t="s">
        <v>142</v>
      </c>
      <c r="F93" s="69"/>
      <c r="G93" s="13"/>
      <c r="H93" s="13"/>
      <c r="I93" s="13"/>
      <c r="J93" s="155"/>
      <c r="K93" s="8"/>
    </row>
    <row r="94">
      <c r="A94" s="10"/>
      <c r="B94" s="10"/>
      <c r="C94" s="10"/>
      <c r="D94" s="10" t="s">
        <v>143</v>
      </c>
      <c r="F94" s="69"/>
      <c r="G94" s="13"/>
      <c r="H94" s="13"/>
      <c r="I94" s="13"/>
      <c r="J94" s="155"/>
      <c r="K94" s="8"/>
    </row>
    <row r="95">
      <c r="A95" s="10"/>
      <c r="B95" s="10"/>
      <c r="C95" s="10"/>
      <c r="D95" s="10" t="s">
        <v>144</v>
      </c>
      <c r="F95" s="69"/>
      <c r="G95" s="13"/>
      <c r="H95" s="13"/>
      <c r="I95" s="13"/>
      <c r="J95" s="155"/>
      <c r="K95" s="8"/>
    </row>
    <row r="96">
      <c r="A96" s="10"/>
      <c r="B96" s="10"/>
      <c r="C96" s="10"/>
      <c r="D96" s="10" t="s">
        <v>145</v>
      </c>
      <c r="F96" s="69"/>
      <c r="G96" s="13"/>
      <c r="H96" s="13"/>
      <c r="I96" s="13"/>
      <c r="J96" s="155"/>
      <c r="K96" s="8"/>
    </row>
    <row r="97">
      <c r="A97" s="10"/>
      <c r="B97" s="10"/>
      <c r="C97" s="10"/>
      <c r="D97" s="10" t="s">
        <v>80</v>
      </c>
      <c r="F97" s="69"/>
      <c r="G97" s="13"/>
      <c r="H97" s="13"/>
      <c r="I97" s="13"/>
      <c r="J97" s="155"/>
      <c r="K97" s="8"/>
    </row>
    <row r="98">
      <c r="A98" s="64"/>
      <c r="B98" s="64"/>
      <c r="C98" s="109" t="s">
        <v>146</v>
      </c>
      <c r="D98" s="30"/>
      <c r="E98" s="31"/>
      <c r="F98" s="72"/>
      <c r="G98" s="110"/>
      <c r="H98" s="110"/>
      <c r="I98" s="110"/>
      <c r="J98" s="108">
        <f>sum(J93:J97)</f>
        <v>0</v>
      </c>
      <c r="K98" s="8"/>
    </row>
    <row r="99">
      <c r="A99" s="64"/>
      <c r="B99" s="64"/>
      <c r="C99" s="109" t="s">
        <v>147</v>
      </c>
      <c r="D99" s="30"/>
      <c r="E99" s="31"/>
      <c r="F99" s="108">
        <f t="shared" ref="F99:I99" si="18">$J98*F$20</f>
        <v>0</v>
      </c>
      <c r="G99" s="108">
        <f t="shared" si="18"/>
        <v>0</v>
      </c>
      <c r="H99" s="108">
        <f t="shared" si="18"/>
        <v>0</v>
      </c>
      <c r="I99" s="108">
        <f t="shared" si="18"/>
        <v>0</v>
      </c>
      <c r="J99" s="110"/>
      <c r="K99" s="8"/>
    </row>
    <row r="100">
      <c r="A100" s="10"/>
      <c r="B100" s="190" t="s">
        <v>148</v>
      </c>
      <c r="C100" s="190" t="s">
        <v>149</v>
      </c>
      <c r="D100" s="191"/>
      <c r="E100" s="192"/>
      <c r="F100" s="197"/>
      <c r="G100" s="197"/>
      <c r="H100" s="197"/>
      <c r="I100" s="197"/>
      <c r="J100" s="191"/>
      <c r="K100" s="8" t="s">
        <v>150</v>
      </c>
    </row>
    <row r="101">
      <c r="A101" s="10"/>
      <c r="B101" s="10"/>
      <c r="D101" s="10" t="s">
        <v>149</v>
      </c>
      <c r="E101" s="29"/>
      <c r="F101" s="107">
        <v>0.0</v>
      </c>
      <c r="G101" s="107">
        <v>0.0</v>
      </c>
      <c r="H101" s="107">
        <v>0.0</v>
      </c>
      <c r="I101" s="107">
        <v>0.0</v>
      </c>
      <c r="J101" s="107">
        <v>0.0</v>
      </c>
      <c r="K101" s="8"/>
    </row>
    <row r="102">
      <c r="A102" s="10"/>
      <c r="B102" s="10"/>
      <c r="C102" s="71" t="s">
        <v>151</v>
      </c>
      <c r="D102" s="30"/>
      <c r="E102" s="31"/>
      <c r="F102" s="108">
        <f t="shared" ref="F102:I102" si="19">($J$101*F20)+F101</f>
        <v>0</v>
      </c>
      <c r="G102" s="108">
        <f t="shared" si="19"/>
        <v>0</v>
      </c>
      <c r="H102" s="108">
        <f t="shared" si="19"/>
        <v>0</v>
      </c>
      <c r="I102" s="108">
        <f t="shared" si="19"/>
        <v>0</v>
      </c>
      <c r="J102" s="110"/>
      <c r="K102" s="8"/>
    </row>
    <row r="103">
      <c r="A103" s="24"/>
      <c r="B103" s="196" t="s">
        <v>152</v>
      </c>
      <c r="C103" s="196" t="s">
        <v>153</v>
      </c>
      <c r="D103" s="190"/>
      <c r="E103" s="192"/>
      <c r="F103" s="199">
        <f t="shared" ref="F103:I103" si="20">F66+F78+F81+F91+F99+F102</f>
        <v>26597.56098</v>
      </c>
      <c r="G103" s="199">
        <f t="shared" si="20"/>
        <v>19079.26829</v>
      </c>
      <c r="H103" s="199">
        <f t="shared" si="20"/>
        <v>2239.512195</v>
      </c>
      <c r="I103" s="199">
        <f t="shared" si="20"/>
        <v>1253.658537</v>
      </c>
      <c r="J103" s="197"/>
      <c r="K103" s="8"/>
    </row>
    <row r="104">
      <c r="A104" s="24"/>
      <c r="B104" s="24"/>
      <c r="C104" s="84" t="s">
        <v>154</v>
      </c>
      <c r="D104" s="127"/>
      <c r="E104" s="128"/>
      <c r="F104" s="200">
        <f t="shared" ref="F104:I104" si="21">F103/F8</f>
        <v>1329.878049</v>
      </c>
      <c r="G104" s="200">
        <f t="shared" si="21"/>
        <v>763.1707317</v>
      </c>
      <c r="H104" s="200">
        <f t="shared" si="21"/>
        <v>89.5804878</v>
      </c>
      <c r="I104" s="201">
        <f t="shared" si="21"/>
        <v>125.3658537</v>
      </c>
      <c r="J104" s="110"/>
      <c r="K104" s="8"/>
    </row>
    <row r="105">
      <c r="A105" s="10"/>
      <c r="B105" s="10"/>
      <c r="C105" s="10" t="s">
        <v>162</v>
      </c>
      <c r="D105" s="10"/>
      <c r="E105" s="29"/>
      <c r="F105" s="13"/>
      <c r="G105" s="13"/>
      <c r="H105" s="13"/>
      <c r="I105" s="13"/>
      <c r="J105" s="13"/>
      <c r="K105" s="130" t="s">
        <v>156</v>
      </c>
    </row>
    <row r="106">
      <c r="A106" s="10"/>
      <c r="B106" s="10"/>
      <c r="C106" s="10"/>
      <c r="D106" s="10"/>
      <c r="E106" s="29"/>
      <c r="F106" s="13"/>
      <c r="G106" s="13"/>
      <c r="H106" s="13"/>
      <c r="I106" s="13"/>
      <c r="J106" s="13"/>
      <c r="K106" s="8"/>
    </row>
    <row r="107">
      <c r="A107" s="131"/>
      <c r="B107" s="134"/>
      <c r="C107" s="134" t="s">
        <v>160</v>
      </c>
      <c r="D107" s="134"/>
      <c r="E107" s="136"/>
      <c r="F107" s="137"/>
      <c r="G107" s="137"/>
      <c r="H107" s="137"/>
      <c r="I107" s="137"/>
      <c r="J107" s="137"/>
      <c r="K107" s="8"/>
    </row>
    <row r="108">
      <c r="A108" s="10"/>
      <c r="B108" s="10"/>
      <c r="C108" s="10"/>
      <c r="D108" s="10"/>
      <c r="E108" s="29"/>
      <c r="F108" s="13"/>
      <c r="G108" s="13"/>
      <c r="H108" s="13"/>
      <c r="I108" s="13"/>
      <c r="J108" s="13"/>
      <c r="K108" s="8"/>
    </row>
    <row r="109">
      <c r="A109" s="24"/>
      <c r="B109" s="24"/>
      <c r="C109" s="24" t="s">
        <v>172</v>
      </c>
      <c r="D109" s="24"/>
      <c r="E109" s="25"/>
      <c r="F109" s="13"/>
      <c r="G109" s="13"/>
      <c r="H109" s="13"/>
      <c r="I109" s="13"/>
      <c r="J109" s="13"/>
      <c r="K109" s="8"/>
    </row>
    <row r="110">
      <c r="A110" s="10"/>
      <c r="B110" s="10"/>
      <c r="C110" s="10"/>
      <c r="D110" s="10"/>
      <c r="E110" s="29"/>
      <c r="F110" s="13"/>
      <c r="G110" s="13"/>
      <c r="H110" s="13"/>
      <c r="I110" s="13"/>
      <c r="J110" s="13"/>
      <c r="K110" s="8"/>
    </row>
    <row r="111">
      <c r="A111" s="10"/>
      <c r="B111" s="10"/>
      <c r="C111" s="10"/>
      <c r="D111" s="10"/>
      <c r="E111" s="29"/>
      <c r="F111" s="13"/>
      <c r="G111" s="13"/>
      <c r="H111" s="13"/>
      <c r="I111" s="13"/>
      <c r="J111" s="13"/>
      <c r="K111" s="8"/>
    </row>
    <row r="112">
      <c r="A112" s="10"/>
      <c r="B112" s="10"/>
      <c r="C112" s="10"/>
      <c r="D112" s="10"/>
      <c r="E112" s="29"/>
      <c r="F112" s="13"/>
      <c r="G112" s="13"/>
      <c r="H112" s="13"/>
      <c r="I112" s="13"/>
      <c r="J112" s="13"/>
      <c r="K112" s="8"/>
    </row>
    <row r="113">
      <c r="A113" s="10"/>
      <c r="B113" s="10"/>
      <c r="C113" s="10"/>
      <c r="D113" s="10"/>
      <c r="E113" s="29"/>
      <c r="F113" s="13"/>
      <c r="G113" s="13"/>
      <c r="H113" s="13"/>
      <c r="I113" s="13"/>
      <c r="J113" s="13"/>
      <c r="K113" s="8"/>
    </row>
    <row r="114">
      <c r="A114" s="10"/>
      <c r="B114" s="10"/>
      <c r="C114" s="10"/>
      <c r="D114" s="10"/>
      <c r="E114" s="29"/>
      <c r="F114" s="13"/>
      <c r="G114" s="13"/>
      <c r="H114" s="13"/>
      <c r="I114" s="13"/>
      <c r="J114" s="13"/>
      <c r="K114" s="8"/>
    </row>
    <row r="115">
      <c r="A115" s="10"/>
      <c r="B115" s="10"/>
      <c r="C115" s="10"/>
      <c r="D115" s="10"/>
      <c r="E115" s="29"/>
      <c r="F115" s="13"/>
      <c r="G115" s="13"/>
      <c r="H115" s="13"/>
      <c r="I115" s="13"/>
      <c r="J115" s="13"/>
      <c r="K115" s="8"/>
    </row>
    <row r="116">
      <c r="A116" s="10"/>
      <c r="B116" s="10"/>
      <c r="C116" s="10"/>
      <c r="D116" s="10"/>
      <c r="E116" s="29"/>
      <c r="F116" s="13"/>
      <c r="G116" s="13"/>
      <c r="H116" s="13"/>
      <c r="I116" s="13"/>
      <c r="J116" s="13"/>
      <c r="K116" s="8"/>
    </row>
    <row r="117">
      <c r="A117" s="10"/>
      <c r="B117" s="10"/>
      <c r="C117" s="10"/>
      <c r="D117" s="10"/>
      <c r="E117" s="29"/>
      <c r="F117" s="13"/>
      <c r="G117" s="13"/>
      <c r="H117" s="13"/>
      <c r="I117" s="13"/>
      <c r="J117" s="13"/>
      <c r="K117" s="8"/>
    </row>
    <row r="118">
      <c r="A118" s="10"/>
      <c r="B118" s="10"/>
      <c r="C118" s="10"/>
      <c r="D118" s="10"/>
      <c r="E118" s="29"/>
      <c r="F118" s="13"/>
      <c r="G118" s="13"/>
      <c r="H118" s="13"/>
      <c r="I118" s="13"/>
      <c r="J118" s="13"/>
      <c r="K118" s="8"/>
    </row>
    <row r="119">
      <c r="A119" s="10"/>
      <c r="B119" s="10"/>
      <c r="C119" s="10"/>
      <c r="D119" s="10"/>
      <c r="E119" s="29"/>
      <c r="F119" s="13"/>
      <c r="G119" s="13"/>
      <c r="H119" s="13"/>
      <c r="I119" s="13"/>
      <c r="J119" s="13"/>
      <c r="K119" s="8"/>
    </row>
    <row r="120">
      <c r="A120" s="10"/>
      <c r="B120" s="10"/>
      <c r="C120" s="10"/>
      <c r="D120" s="10"/>
      <c r="E120" s="29"/>
      <c r="F120" s="13"/>
      <c r="G120" s="13"/>
      <c r="H120" s="13"/>
      <c r="I120" s="13"/>
      <c r="J120" s="13"/>
      <c r="K120" s="8"/>
    </row>
    <row r="121">
      <c r="A121" s="10"/>
      <c r="B121" s="10"/>
      <c r="C121" s="10"/>
      <c r="D121" s="10"/>
      <c r="E121" s="29"/>
      <c r="F121" s="13"/>
      <c r="G121" s="13"/>
      <c r="H121" s="13"/>
      <c r="I121" s="13"/>
      <c r="J121" s="13"/>
      <c r="K121" s="8"/>
    </row>
    <row r="122">
      <c r="A122" s="10"/>
      <c r="B122" s="10"/>
      <c r="C122" s="10"/>
      <c r="D122" s="10"/>
      <c r="E122" s="29"/>
      <c r="F122" s="13"/>
      <c r="G122" s="13"/>
      <c r="H122" s="13"/>
      <c r="I122" s="13"/>
      <c r="J122" s="13"/>
      <c r="K122" s="8"/>
    </row>
    <row r="123">
      <c r="A123" s="10"/>
      <c r="B123" s="10"/>
      <c r="C123" s="10"/>
      <c r="D123" s="10"/>
      <c r="E123" s="29"/>
      <c r="F123" s="13"/>
      <c r="G123" s="13"/>
      <c r="H123" s="13"/>
      <c r="I123" s="13"/>
      <c r="J123" s="13"/>
      <c r="K123" s="8"/>
    </row>
    <row r="124">
      <c r="A124" s="10"/>
      <c r="B124" s="10"/>
      <c r="C124" s="10"/>
      <c r="D124" s="10"/>
      <c r="E124" s="29"/>
      <c r="F124" s="13"/>
      <c r="G124" s="13"/>
      <c r="H124" s="13"/>
      <c r="I124" s="13"/>
      <c r="J124" s="13"/>
      <c r="K124" s="8"/>
    </row>
    <row r="125">
      <c r="A125" s="10"/>
      <c r="B125" s="10"/>
      <c r="C125" s="10"/>
      <c r="D125" s="10"/>
      <c r="E125" s="29"/>
      <c r="F125" s="13"/>
      <c r="G125" s="13"/>
      <c r="H125" s="13"/>
      <c r="I125" s="13"/>
      <c r="J125" s="13"/>
      <c r="K125" s="8"/>
    </row>
    <row r="126">
      <c r="A126" s="10"/>
      <c r="B126" s="10"/>
      <c r="C126" s="10"/>
      <c r="D126" s="10"/>
      <c r="E126" s="29"/>
      <c r="F126" s="13"/>
      <c r="G126" s="13"/>
      <c r="H126" s="13"/>
      <c r="I126" s="13"/>
      <c r="J126" s="13"/>
      <c r="K126" s="8"/>
    </row>
    <row r="127">
      <c r="A127" s="10"/>
      <c r="B127" s="10"/>
      <c r="C127" s="10"/>
      <c r="D127" s="10"/>
      <c r="E127" s="29"/>
      <c r="F127" s="13"/>
      <c r="G127" s="13"/>
      <c r="H127" s="13"/>
      <c r="I127" s="13"/>
      <c r="J127" s="13"/>
      <c r="K127" s="8"/>
    </row>
    <row r="128">
      <c r="A128" s="10"/>
      <c r="B128" s="10"/>
      <c r="C128" s="10"/>
      <c r="D128" s="10"/>
      <c r="E128" s="29"/>
      <c r="F128" s="13"/>
      <c r="G128" s="13"/>
      <c r="H128" s="13"/>
      <c r="I128" s="13"/>
      <c r="J128" s="13"/>
      <c r="K128" s="8"/>
    </row>
    <row r="129">
      <c r="A129" s="10"/>
      <c r="B129" s="10"/>
      <c r="C129" s="10"/>
      <c r="D129" s="10"/>
      <c r="E129" s="29"/>
      <c r="F129" s="13"/>
      <c r="G129" s="13"/>
      <c r="H129" s="13"/>
      <c r="I129" s="13"/>
      <c r="J129" s="13"/>
      <c r="K129" s="8"/>
    </row>
    <row r="130">
      <c r="A130" s="10"/>
      <c r="B130" s="10"/>
      <c r="C130" s="10"/>
      <c r="D130" s="10"/>
      <c r="E130" s="29"/>
      <c r="F130" s="13"/>
      <c r="G130" s="13"/>
      <c r="H130" s="13"/>
      <c r="I130" s="13"/>
      <c r="J130" s="13"/>
      <c r="K130" s="8"/>
    </row>
    <row r="131">
      <c r="A131" s="10"/>
      <c r="B131" s="10"/>
      <c r="C131" s="10"/>
      <c r="D131" s="10"/>
      <c r="E131" s="29"/>
      <c r="F131" s="13"/>
      <c r="G131" s="13"/>
      <c r="H131" s="13"/>
      <c r="I131" s="13"/>
      <c r="J131" s="13"/>
      <c r="K131" s="8"/>
    </row>
    <row r="132">
      <c r="A132" s="10"/>
      <c r="B132" s="10"/>
      <c r="C132" s="10"/>
      <c r="D132" s="10"/>
      <c r="E132" s="29"/>
      <c r="F132" s="13"/>
      <c r="G132" s="13"/>
      <c r="H132" s="13"/>
      <c r="I132" s="13"/>
      <c r="J132" s="13"/>
      <c r="K132" s="8"/>
    </row>
    <row r="133">
      <c r="A133" s="10"/>
      <c r="B133" s="10"/>
      <c r="C133" s="10"/>
      <c r="D133" s="10"/>
      <c r="E133" s="29"/>
      <c r="F133" s="13"/>
      <c r="G133" s="13"/>
      <c r="H133" s="13"/>
      <c r="I133" s="13"/>
      <c r="J133" s="13"/>
      <c r="K133" s="8"/>
    </row>
    <row r="134">
      <c r="A134" s="10"/>
      <c r="B134" s="10"/>
      <c r="C134" s="10"/>
      <c r="D134" s="10"/>
      <c r="E134" s="29"/>
      <c r="F134" s="13"/>
      <c r="G134" s="13"/>
      <c r="H134" s="13"/>
      <c r="I134" s="13"/>
      <c r="J134" s="13"/>
      <c r="K134" s="8"/>
    </row>
    <row r="135">
      <c r="A135" s="10"/>
      <c r="B135" s="10"/>
      <c r="C135" s="10"/>
      <c r="D135" s="10"/>
      <c r="E135" s="29"/>
      <c r="F135" s="13"/>
      <c r="G135" s="13"/>
      <c r="H135" s="13"/>
      <c r="I135" s="13"/>
      <c r="J135" s="13"/>
      <c r="K135" s="8"/>
    </row>
    <row r="136">
      <c r="A136" s="10"/>
      <c r="B136" s="10"/>
      <c r="C136" s="10"/>
      <c r="D136" s="10"/>
      <c r="E136" s="29"/>
      <c r="F136" s="13"/>
      <c r="G136" s="13"/>
      <c r="H136" s="13"/>
      <c r="I136" s="13"/>
      <c r="J136" s="13"/>
      <c r="K136" s="8"/>
    </row>
    <row r="137">
      <c r="A137" s="10"/>
      <c r="B137" s="10"/>
      <c r="C137" s="10"/>
      <c r="D137" s="10"/>
      <c r="E137" s="29"/>
      <c r="F137" s="13"/>
      <c r="G137" s="13"/>
      <c r="H137" s="13"/>
      <c r="I137" s="13"/>
      <c r="J137" s="13"/>
      <c r="K137" s="8"/>
    </row>
    <row r="138">
      <c r="A138" s="10"/>
      <c r="B138" s="10"/>
      <c r="C138" s="10"/>
      <c r="D138" s="10"/>
      <c r="E138" s="29"/>
      <c r="F138" s="13"/>
      <c r="G138" s="13"/>
      <c r="H138" s="13"/>
      <c r="I138" s="13"/>
      <c r="J138" s="13"/>
      <c r="K138" s="8"/>
    </row>
    <row r="139">
      <c r="A139" s="10"/>
      <c r="B139" s="10"/>
      <c r="C139" s="10"/>
      <c r="D139" s="10"/>
      <c r="E139" s="29"/>
      <c r="F139" s="13"/>
      <c r="G139" s="13"/>
      <c r="H139" s="13"/>
      <c r="I139" s="13"/>
      <c r="J139" s="13"/>
      <c r="K139" s="8"/>
    </row>
    <row r="140">
      <c r="A140" s="10"/>
      <c r="B140" s="10"/>
      <c r="C140" s="10"/>
      <c r="D140" s="10"/>
      <c r="E140" s="29"/>
      <c r="F140" s="13"/>
      <c r="G140" s="13"/>
      <c r="H140" s="13"/>
      <c r="I140" s="13"/>
      <c r="J140" s="13"/>
      <c r="K140" s="8"/>
    </row>
    <row r="141">
      <c r="A141" s="10"/>
      <c r="B141" s="10"/>
      <c r="C141" s="10"/>
      <c r="D141" s="10"/>
      <c r="E141" s="29"/>
      <c r="F141" s="13"/>
      <c r="G141" s="13"/>
      <c r="H141" s="13"/>
      <c r="I141" s="13"/>
      <c r="J141" s="13"/>
      <c r="K141" s="8"/>
    </row>
    <row r="142">
      <c r="A142" s="10"/>
      <c r="B142" s="10"/>
      <c r="C142" s="10"/>
      <c r="D142" s="10"/>
      <c r="E142" s="29"/>
      <c r="F142" s="13"/>
      <c r="G142" s="13"/>
      <c r="H142" s="13"/>
      <c r="I142" s="13"/>
      <c r="J142" s="13"/>
      <c r="K142" s="8"/>
    </row>
    <row r="143">
      <c r="A143" s="10"/>
      <c r="B143" s="10"/>
      <c r="C143" s="10"/>
      <c r="D143" s="10"/>
      <c r="E143" s="29"/>
      <c r="F143" s="13"/>
      <c r="G143" s="13"/>
      <c r="H143" s="13"/>
      <c r="I143" s="13"/>
      <c r="J143" s="13"/>
      <c r="K143" s="8"/>
    </row>
    <row r="144">
      <c r="A144" s="10"/>
      <c r="B144" s="10"/>
      <c r="C144" s="10"/>
      <c r="D144" s="10"/>
      <c r="E144" s="29"/>
      <c r="F144" s="13"/>
      <c r="G144" s="13"/>
      <c r="H144" s="13"/>
      <c r="I144" s="13"/>
      <c r="J144" s="13"/>
      <c r="K144" s="8"/>
    </row>
    <row r="145">
      <c r="A145" s="10"/>
      <c r="B145" s="10"/>
      <c r="C145" s="10"/>
      <c r="D145" s="10"/>
      <c r="E145" s="29"/>
      <c r="F145" s="13"/>
      <c r="G145" s="13"/>
      <c r="H145" s="13"/>
      <c r="I145" s="13"/>
      <c r="J145" s="13"/>
      <c r="K145" s="8"/>
    </row>
    <row r="146">
      <c r="A146" s="10"/>
      <c r="B146" s="10"/>
      <c r="C146" s="10"/>
      <c r="D146" s="10"/>
      <c r="E146" s="29"/>
      <c r="F146" s="13"/>
      <c r="G146" s="13"/>
      <c r="H146" s="13"/>
      <c r="I146" s="13"/>
      <c r="J146" s="13"/>
      <c r="K146" s="8"/>
    </row>
    <row r="147">
      <c r="A147" s="10"/>
      <c r="B147" s="10"/>
      <c r="C147" s="10"/>
      <c r="D147" s="10"/>
      <c r="E147" s="29"/>
      <c r="F147" s="13"/>
      <c r="G147" s="13"/>
      <c r="H147" s="13"/>
      <c r="I147" s="13"/>
      <c r="J147" s="13"/>
      <c r="K147" s="8"/>
    </row>
    <row r="148">
      <c r="A148" s="10"/>
      <c r="B148" s="10"/>
      <c r="C148" s="10"/>
      <c r="D148" s="10"/>
      <c r="E148" s="29"/>
      <c r="F148" s="13"/>
      <c r="G148" s="13"/>
      <c r="H148" s="13"/>
      <c r="I148" s="13"/>
      <c r="J148" s="13"/>
      <c r="K148" s="8"/>
    </row>
    <row r="149">
      <c r="A149" s="10"/>
      <c r="B149" s="10"/>
      <c r="C149" s="10"/>
      <c r="D149" s="10"/>
      <c r="E149" s="29"/>
      <c r="F149" s="13"/>
      <c r="G149" s="13"/>
      <c r="H149" s="13"/>
      <c r="I149" s="13"/>
      <c r="J149" s="13"/>
      <c r="K149" s="8"/>
    </row>
    <row r="150">
      <c r="A150" s="10"/>
      <c r="B150" s="10"/>
      <c r="C150" s="10"/>
      <c r="D150" s="10"/>
      <c r="E150" s="29"/>
      <c r="F150" s="13"/>
      <c r="G150" s="13"/>
      <c r="H150" s="13"/>
      <c r="I150" s="13"/>
      <c r="J150" s="13"/>
      <c r="K150" s="8"/>
    </row>
    <row r="151">
      <c r="A151" s="10"/>
      <c r="B151" s="10"/>
      <c r="C151" s="10"/>
      <c r="D151" s="10"/>
      <c r="E151" s="29"/>
      <c r="F151" s="13"/>
      <c r="G151" s="13"/>
      <c r="H151" s="13"/>
      <c r="I151" s="13"/>
      <c r="J151" s="13"/>
      <c r="K151" s="8"/>
    </row>
    <row r="152">
      <c r="A152" s="10"/>
      <c r="B152" s="10"/>
      <c r="C152" s="10"/>
      <c r="D152" s="10"/>
      <c r="E152" s="29"/>
      <c r="F152" s="13"/>
      <c r="G152" s="13"/>
      <c r="H152" s="13"/>
      <c r="I152" s="13"/>
      <c r="J152" s="13"/>
      <c r="K152" s="8"/>
    </row>
    <row r="153">
      <c r="A153" s="10"/>
      <c r="B153" s="10"/>
      <c r="C153" s="10"/>
      <c r="D153" s="10"/>
      <c r="E153" s="29"/>
      <c r="F153" s="13"/>
      <c r="G153" s="13"/>
      <c r="H153" s="13"/>
      <c r="I153" s="13"/>
      <c r="J153" s="13"/>
      <c r="K153" s="8"/>
    </row>
    <row r="154">
      <c r="A154" s="10"/>
      <c r="B154" s="10"/>
      <c r="C154" s="10"/>
      <c r="D154" s="10"/>
      <c r="E154" s="29"/>
      <c r="F154" s="13"/>
      <c r="G154" s="13"/>
      <c r="H154" s="13"/>
      <c r="I154" s="13"/>
      <c r="J154" s="13"/>
      <c r="K154" s="8"/>
    </row>
    <row r="155">
      <c r="A155" s="10"/>
      <c r="B155" s="10"/>
      <c r="C155" s="10"/>
      <c r="D155" s="10"/>
      <c r="E155" s="29"/>
      <c r="F155" s="13"/>
      <c r="G155" s="13"/>
      <c r="H155" s="13"/>
      <c r="I155" s="13"/>
      <c r="J155" s="13"/>
      <c r="K155" s="8"/>
    </row>
    <row r="156">
      <c r="A156" s="10"/>
      <c r="B156" s="10"/>
      <c r="C156" s="10"/>
      <c r="D156" s="10"/>
      <c r="E156" s="29"/>
      <c r="F156" s="13"/>
      <c r="G156" s="13"/>
      <c r="H156" s="13"/>
      <c r="I156" s="13"/>
      <c r="J156" s="13"/>
      <c r="K156" s="8"/>
    </row>
    <row r="157">
      <c r="A157" s="10"/>
      <c r="B157" s="10"/>
      <c r="C157" s="10"/>
      <c r="D157" s="10"/>
      <c r="E157" s="29"/>
      <c r="F157" s="13"/>
      <c r="G157" s="13"/>
      <c r="H157" s="13"/>
      <c r="I157" s="13"/>
      <c r="J157" s="13"/>
      <c r="K157" s="8"/>
    </row>
    <row r="158">
      <c r="A158" s="10"/>
      <c r="B158" s="10"/>
      <c r="C158" s="10"/>
      <c r="D158" s="10"/>
      <c r="E158" s="29"/>
      <c r="F158" s="13"/>
      <c r="G158" s="13"/>
      <c r="H158" s="13"/>
      <c r="I158" s="13"/>
      <c r="J158" s="13"/>
      <c r="K158" s="8"/>
    </row>
    <row r="159">
      <c r="A159" s="10"/>
      <c r="B159" s="10"/>
      <c r="C159" s="10"/>
      <c r="D159" s="10"/>
      <c r="E159" s="29"/>
      <c r="F159" s="13"/>
      <c r="G159" s="13"/>
      <c r="H159" s="13"/>
      <c r="I159" s="13"/>
      <c r="J159" s="13"/>
      <c r="K159" s="8"/>
    </row>
    <row r="160">
      <c r="A160" s="10"/>
      <c r="B160" s="10"/>
      <c r="C160" s="10"/>
      <c r="D160" s="10"/>
      <c r="E160" s="29"/>
      <c r="F160" s="13"/>
      <c r="G160" s="13"/>
      <c r="H160" s="13"/>
      <c r="I160" s="13"/>
      <c r="J160" s="13"/>
      <c r="K160" s="8"/>
    </row>
    <row r="161">
      <c r="A161" s="10"/>
      <c r="B161" s="10"/>
      <c r="C161" s="10"/>
      <c r="D161" s="10"/>
      <c r="E161" s="29"/>
      <c r="F161" s="13"/>
      <c r="G161" s="13"/>
      <c r="H161" s="13"/>
      <c r="I161" s="13"/>
      <c r="J161" s="13"/>
      <c r="K161" s="8"/>
    </row>
    <row r="162">
      <c r="A162" s="10"/>
      <c r="B162" s="10"/>
      <c r="C162" s="10"/>
      <c r="D162" s="10"/>
      <c r="E162" s="29"/>
      <c r="F162" s="13"/>
      <c r="G162" s="13"/>
      <c r="H162" s="13"/>
      <c r="I162" s="13"/>
      <c r="J162" s="13"/>
      <c r="K162" s="8"/>
    </row>
    <row r="163">
      <c r="A163" s="10"/>
      <c r="B163" s="10"/>
      <c r="C163" s="10"/>
      <c r="D163" s="10"/>
      <c r="E163" s="29"/>
      <c r="F163" s="13"/>
      <c r="G163" s="13"/>
      <c r="H163" s="13"/>
      <c r="I163" s="13"/>
      <c r="J163" s="13"/>
      <c r="K163" s="8"/>
    </row>
    <row r="164">
      <c r="A164" s="10"/>
      <c r="B164" s="10"/>
      <c r="C164" s="10"/>
      <c r="D164" s="10"/>
      <c r="E164" s="29"/>
      <c r="F164" s="13"/>
      <c r="G164" s="13"/>
      <c r="H164" s="13"/>
      <c r="I164" s="13"/>
      <c r="J164" s="13"/>
      <c r="K164" s="8"/>
    </row>
    <row r="165">
      <c r="A165" s="10"/>
      <c r="B165" s="10"/>
      <c r="C165" s="10"/>
      <c r="D165" s="10"/>
      <c r="E165" s="29"/>
      <c r="F165" s="13"/>
      <c r="G165" s="13"/>
      <c r="H165" s="13"/>
      <c r="I165" s="13"/>
      <c r="J165" s="13"/>
      <c r="K165" s="8"/>
    </row>
    <row r="166">
      <c r="A166" s="10"/>
      <c r="B166" s="10"/>
      <c r="C166" s="10"/>
      <c r="D166" s="10"/>
      <c r="E166" s="29"/>
      <c r="F166" s="13"/>
      <c r="G166" s="13"/>
      <c r="H166" s="13"/>
      <c r="I166" s="13"/>
      <c r="J166" s="13"/>
      <c r="K166" s="8"/>
    </row>
    <row r="167">
      <c r="A167" s="10"/>
      <c r="B167" s="10"/>
      <c r="C167" s="10"/>
      <c r="D167" s="10"/>
      <c r="E167" s="29"/>
      <c r="F167" s="13"/>
      <c r="G167" s="13"/>
      <c r="H167" s="13"/>
      <c r="I167" s="13"/>
      <c r="J167" s="13"/>
      <c r="K167" s="8"/>
    </row>
    <row r="168">
      <c r="A168" s="10"/>
      <c r="B168" s="10"/>
      <c r="C168" s="10"/>
      <c r="D168" s="10"/>
      <c r="E168" s="29"/>
      <c r="F168" s="13"/>
      <c r="G168" s="13"/>
      <c r="H168" s="13"/>
      <c r="I168" s="13"/>
      <c r="J168" s="13"/>
      <c r="K168" s="8"/>
    </row>
    <row r="169">
      <c r="A169" s="10"/>
      <c r="B169" s="10"/>
      <c r="C169" s="10"/>
      <c r="D169" s="10"/>
      <c r="E169" s="29"/>
      <c r="F169" s="13"/>
      <c r="G169" s="13"/>
      <c r="H169" s="13"/>
      <c r="I169" s="13"/>
      <c r="J169" s="13"/>
      <c r="K169" s="8"/>
    </row>
    <row r="170">
      <c r="A170" s="10"/>
      <c r="B170" s="10"/>
      <c r="C170" s="10"/>
      <c r="D170" s="10"/>
      <c r="E170" s="29"/>
      <c r="F170" s="13"/>
      <c r="G170" s="13"/>
      <c r="H170" s="13"/>
      <c r="I170" s="13"/>
      <c r="J170" s="13"/>
      <c r="K170" s="8"/>
    </row>
    <row r="171">
      <c r="A171" s="10"/>
      <c r="B171" s="10"/>
      <c r="C171" s="10"/>
      <c r="D171" s="10"/>
      <c r="E171" s="29"/>
      <c r="F171" s="13"/>
      <c r="G171" s="13"/>
      <c r="H171" s="13"/>
      <c r="I171" s="13"/>
      <c r="J171" s="13"/>
      <c r="K171" s="8"/>
    </row>
    <row r="172">
      <c r="A172" s="10"/>
      <c r="B172" s="10"/>
      <c r="C172" s="10"/>
      <c r="D172" s="10"/>
      <c r="E172" s="29"/>
      <c r="F172" s="13"/>
      <c r="G172" s="13"/>
      <c r="H172" s="13"/>
      <c r="I172" s="13"/>
      <c r="J172" s="13"/>
      <c r="K172" s="8"/>
    </row>
    <row r="173">
      <c r="A173" s="10"/>
      <c r="B173" s="10"/>
      <c r="C173" s="10"/>
      <c r="D173" s="10"/>
      <c r="E173" s="29"/>
      <c r="F173" s="13"/>
      <c r="G173" s="13"/>
      <c r="H173" s="13"/>
      <c r="I173" s="13"/>
      <c r="J173" s="13"/>
      <c r="K173" s="8"/>
    </row>
    <row r="174">
      <c r="A174" s="10"/>
      <c r="B174" s="10"/>
      <c r="C174" s="10"/>
      <c r="D174" s="10"/>
      <c r="E174" s="29"/>
      <c r="F174" s="13"/>
      <c r="G174" s="13"/>
      <c r="H174" s="13"/>
      <c r="I174" s="13"/>
      <c r="J174" s="13"/>
      <c r="K174" s="8"/>
    </row>
    <row r="175">
      <c r="A175" s="10"/>
      <c r="B175" s="10"/>
      <c r="C175" s="10"/>
      <c r="D175" s="10"/>
      <c r="E175" s="29"/>
      <c r="F175" s="13"/>
      <c r="G175" s="13"/>
      <c r="H175" s="13"/>
      <c r="I175" s="13"/>
      <c r="J175" s="13"/>
      <c r="K175" s="8"/>
    </row>
    <row r="176">
      <c r="A176" s="10"/>
      <c r="B176" s="10"/>
      <c r="C176" s="10"/>
      <c r="D176" s="10"/>
      <c r="E176" s="29"/>
      <c r="F176" s="13"/>
      <c r="G176" s="13"/>
      <c r="H176" s="13"/>
      <c r="I176" s="13"/>
      <c r="J176" s="13"/>
      <c r="K176" s="8"/>
    </row>
    <row r="177">
      <c r="A177" s="10"/>
      <c r="B177" s="10"/>
      <c r="C177" s="10"/>
      <c r="D177" s="10"/>
      <c r="E177" s="29"/>
      <c r="F177" s="13"/>
      <c r="G177" s="13"/>
      <c r="H177" s="13"/>
      <c r="I177" s="13"/>
      <c r="J177" s="13"/>
      <c r="K177" s="8"/>
    </row>
    <row r="178">
      <c r="A178" s="10"/>
      <c r="B178" s="10"/>
      <c r="C178" s="10"/>
      <c r="D178" s="10"/>
      <c r="E178" s="29"/>
      <c r="F178" s="13"/>
      <c r="G178" s="13"/>
      <c r="H178" s="13"/>
      <c r="I178" s="13"/>
      <c r="J178" s="13"/>
      <c r="K178" s="8"/>
    </row>
    <row r="179">
      <c r="A179" s="10"/>
      <c r="B179" s="10"/>
      <c r="C179" s="10"/>
      <c r="D179" s="10"/>
      <c r="E179" s="29"/>
      <c r="F179" s="13"/>
      <c r="G179" s="13"/>
      <c r="H179" s="13"/>
      <c r="I179" s="13"/>
      <c r="J179" s="13"/>
      <c r="K179" s="8"/>
    </row>
    <row r="180">
      <c r="A180" s="10"/>
      <c r="B180" s="10"/>
      <c r="C180" s="10"/>
      <c r="D180" s="10"/>
      <c r="E180" s="29"/>
      <c r="F180" s="13"/>
      <c r="G180" s="13"/>
      <c r="H180" s="13"/>
      <c r="I180" s="13"/>
      <c r="J180" s="13"/>
      <c r="K180" s="8"/>
    </row>
    <row r="181">
      <c r="A181" s="10"/>
      <c r="B181" s="10"/>
      <c r="C181" s="10"/>
      <c r="D181" s="10"/>
      <c r="E181" s="29"/>
      <c r="F181" s="13"/>
      <c r="G181" s="13"/>
      <c r="H181" s="13"/>
      <c r="I181" s="13"/>
      <c r="J181" s="13"/>
      <c r="K181" s="8"/>
    </row>
    <row r="182">
      <c r="A182" s="10"/>
      <c r="B182" s="10"/>
      <c r="C182" s="10"/>
      <c r="D182" s="10"/>
      <c r="E182" s="29"/>
      <c r="F182" s="13"/>
      <c r="G182" s="13"/>
      <c r="H182" s="13"/>
      <c r="I182" s="13"/>
      <c r="J182" s="13"/>
      <c r="K182" s="8"/>
    </row>
    <row r="183">
      <c r="A183" s="10"/>
      <c r="B183" s="10"/>
      <c r="C183" s="10"/>
      <c r="D183" s="10"/>
      <c r="E183" s="29"/>
      <c r="F183" s="13"/>
      <c r="G183" s="13"/>
      <c r="H183" s="13"/>
      <c r="I183" s="13"/>
      <c r="J183" s="13"/>
      <c r="K183" s="8"/>
    </row>
    <row r="184">
      <c r="A184" s="10"/>
      <c r="B184" s="10"/>
      <c r="C184" s="10"/>
      <c r="D184" s="10"/>
      <c r="E184" s="29"/>
      <c r="F184" s="13"/>
      <c r="G184" s="13"/>
      <c r="H184" s="13"/>
      <c r="I184" s="13"/>
      <c r="J184" s="13"/>
      <c r="K184" s="8"/>
    </row>
    <row r="185">
      <c r="A185" s="10"/>
      <c r="B185" s="10"/>
      <c r="C185" s="10"/>
      <c r="D185" s="10"/>
      <c r="E185" s="29"/>
      <c r="F185" s="13"/>
      <c r="G185" s="13"/>
      <c r="H185" s="13"/>
      <c r="I185" s="13"/>
      <c r="J185" s="13"/>
      <c r="K185" s="8"/>
    </row>
    <row r="186">
      <c r="A186" s="10"/>
      <c r="B186" s="10"/>
      <c r="C186" s="10"/>
      <c r="D186" s="10"/>
      <c r="E186" s="29"/>
      <c r="F186" s="13"/>
      <c r="G186" s="13"/>
      <c r="H186" s="13"/>
      <c r="I186" s="13"/>
      <c r="J186" s="13"/>
      <c r="K186" s="8"/>
    </row>
    <row r="187">
      <c r="A187" s="10"/>
      <c r="B187" s="10"/>
      <c r="C187" s="10"/>
      <c r="D187" s="10"/>
      <c r="E187" s="29"/>
      <c r="F187" s="13"/>
      <c r="G187" s="13"/>
      <c r="H187" s="13"/>
      <c r="I187" s="13"/>
      <c r="J187" s="13"/>
      <c r="K187" s="8"/>
    </row>
    <row r="188">
      <c r="A188" s="10"/>
      <c r="B188" s="10"/>
      <c r="C188" s="10"/>
      <c r="D188" s="10"/>
      <c r="E188" s="29"/>
      <c r="F188" s="13"/>
      <c r="G188" s="13"/>
      <c r="H188" s="13"/>
      <c r="I188" s="13"/>
      <c r="J188" s="13"/>
      <c r="K188" s="8"/>
    </row>
    <row r="189">
      <c r="A189" s="10"/>
      <c r="B189" s="10"/>
      <c r="C189" s="10"/>
      <c r="D189" s="10"/>
      <c r="E189" s="29"/>
      <c r="F189" s="13"/>
      <c r="G189" s="13"/>
      <c r="H189" s="13"/>
      <c r="I189" s="13"/>
      <c r="J189" s="13"/>
      <c r="K189" s="8"/>
    </row>
    <row r="190">
      <c r="A190" s="10"/>
      <c r="B190" s="10"/>
      <c r="C190" s="10"/>
      <c r="D190" s="10"/>
      <c r="E190" s="29"/>
      <c r="F190" s="13"/>
      <c r="G190" s="13"/>
      <c r="H190" s="13"/>
      <c r="I190" s="13"/>
      <c r="J190" s="13"/>
      <c r="K190" s="8"/>
    </row>
    <row r="191">
      <c r="A191" s="10"/>
      <c r="B191" s="10"/>
      <c r="C191" s="10"/>
      <c r="D191" s="10"/>
      <c r="E191" s="29"/>
      <c r="F191" s="13"/>
      <c r="G191" s="13"/>
      <c r="H191" s="13"/>
      <c r="I191" s="13"/>
      <c r="J191" s="13"/>
      <c r="K191" s="8"/>
    </row>
    <row r="192">
      <c r="A192" s="10"/>
      <c r="B192" s="10"/>
      <c r="C192" s="10"/>
      <c r="D192" s="10"/>
      <c r="E192" s="29"/>
      <c r="F192" s="13"/>
      <c r="G192" s="13"/>
      <c r="H192" s="13"/>
      <c r="I192" s="13"/>
      <c r="J192" s="13"/>
      <c r="K192" s="8"/>
    </row>
    <row r="193">
      <c r="A193" s="10"/>
      <c r="B193" s="10"/>
      <c r="C193" s="10"/>
      <c r="D193" s="10"/>
      <c r="E193" s="29"/>
      <c r="F193" s="13"/>
      <c r="G193" s="13"/>
      <c r="H193" s="13"/>
      <c r="I193" s="13"/>
      <c r="J193" s="13"/>
      <c r="K193" s="8"/>
    </row>
    <row r="194">
      <c r="A194" s="10"/>
      <c r="B194" s="10"/>
      <c r="C194" s="10"/>
      <c r="D194" s="10"/>
      <c r="E194" s="29"/>
      <c r="F194" s="13"/>
      <c r="G194" s="13"/>
      <c r="H194" s="13"/>
      <c r="I194" s="13"/>
      <c r="J194" s="13"/>
      <c r="K194" s="8"/>
    </row>
    <row r="195">
      <c r="A195" s="10"/>
      <c r="B195" s="10"/>
      <c r="C195" s="10"/>
      <c r="D195" s="10"/>
      <c r="E195" s="29"/>
      <c r="F195" s="13"/>
      <c r="G195" s="13"/>
      <c r="H195" s="13"/>
      <c r="I195" s="13"/>
      <c r="J195" s="13"/>
      <c r="K195" s="8"/>
    </row>
    <row r="196">
      <c r="A196" s="10"/>
      <c r="B196" s="10"/>
      <c r="C196" s="10"/>
      <c r="D196" s="10"/>
      <c r="E196" s="29"/>
      <c r="F196" s="13"/>
      <c r="G196" s="13"/>
      <c r="H196" s="13"/>
      <c r="I196" s="13"/>
      <c r="J196" s="13"/>
      <c r="K196" s="8"/>
    </row>
    <row r="197">
      <c r="A197" s="10"/>
      <c r="B197" s="10"/>
      <c r="C197" s="10"/>
      <c r="D197" s="10"/>
      <c r="E197" s="29"/>
      <c r="F197" s="13"/>
      <c r="G197" s="13"/>
      <c r="H197" s="13"/>
      <c r="I197" s="13"/>
      <c r="J197" s="13"/>
      <c r="K197" s="8"/>
    </row>
    <row r="198">
      <c r="A198" s="10"/>
      <c r="B198" s="10"/>
      <c r="C198" s="10"/>
      <c r="D198" s="10"/>
      <c r="E198" s="29"/>
      <c r="F198" s="13"/>
      <c r="G198" s="13"/>
      <c r="H198" s="13"/>
      <c r="I198" s="13"/>
      <c r="J198" s="13"/>
      <c r="K198" s="8"/>
    </row>
    <row r="199">
      <c r="A199" s="10"/>
      <c r="B199" s="10"/>
      <c r="C199" s="10"/>
      <c r="D199" s="10"/>
      <c r="E199" s="29"/>
      <c r="F199" s="13"/>
      <c r="G199" s="13"/>
      <c r="H199" s="13"/>
      <c r="I199" s="13"/>
      <c r="J199" s="13"/>
      <c r="K199" s="8"/>
    </row>
    <row r="200">
      <c r="A200" s="10"/>
      <c r="B200" s="10"/>
      <c r="C200" s="10"/>
      <c r="D200" s="10"/>
      <c r="E200" s="29"/>
      <c r="F200" s="13"/>
      <c r="G200" s="13"/>
      <c r="H200" s="13"/>
      <c r="I200" s="13"/>
      <c r="J200" s="13"/>
      <c r="K200" s="8"/>
    </row>
    <row r="201">
      <c r="A201" s="10"/>
      <c r="B201" s="10"/>
      <c r="C201" s="10"/>
      <c r="D201" s="10"/>
      <c r="E201" s="29"/>
      <c r="F201" s="13"/>
      <c r="G201" s="13"/>
      <c r="H201" s="13"/>
      <c r="I201" s="13"/>
      <c r="J201" s="13"/>
      <c r="K201" s="8"/>
    </row>
    <row r="202">
      <c r="A202" s="10"/>
      <c r="B202" s="10"/>
      <c r="C202" s="10"/>
      <c r="D202" s="10"/>
      <c r="E202" s="29"/>
      <c r="F202" s="13"/>
      <c r="G202" s="13"/>
      <c r="H202" s="13"/>
      <c r="I202" s="13"/>
      <c r="J202" s="13"/>
      <c r="K202" s="8"/>
    </row>
    <row r="203">
      <c r="A203" s="10"/>
      <c r="B203" s="10"/>
      <c r="C203" s="10"/>
      <c r="D203" s="10"/>
      <c r="E203" s="29"/>
      <c r="F203" s="13"/>
      <c r="G203" s="13"/>
      <c r="H203" s="13"/>
      <c r="I203" s="13"/>
      <c r="J203" s="13"/>
      <c r="K203" s="8"/>
    </row>
    <row r="204">
      <c r="A204" s="10"/>
      <c r="B204" s="10"/>
      <c r="C204" s="10"/>
      <c r="D204" s="10"/>
      <c r="E204" s="29"/>
      <c r="F204" s="13"/>
      <c r="G204" s="13"/>
      <c r="H204" s="13"/>
      <c r="I204" s="13"/>
      <c r="J204" s="13"/>
      <c r="K204" s="8"/>
    </row>
    <row r="205">
      <c r="A205" s="10"/>
      <c r="B205" s="10"/>
      <c r="C205" s="10"/>
      <c r="D205" s="10"/>
      <c r="E205" s="29"/>
      <c r="F205" s="13"/>
      <c r="G205" s="13"/>
      <c r="H205" s="13"/>
      <c r="I205" s="13"/>
      <c r="J205" s="13"/>
      <c r="K205" s="8"/>
    </row>
    <row r="206">
      <c r="A206" s="10"/>
      <c r="B206" s="10"/>
      <c r="C206" s="10"/>
      <c r="D206" s="10"/>
      <c r="E206" s="29"/>
      <c r="F206" s="13"/>
      <c r="G206" s="13"/>
      <c r="H206" s="13"/>
      <c r="I206" s="13"/>
      <c r="J206" s="13"/>
      <c r="K206" s="8"/>
    </row>
    <row r="207">
      <c r="A207" s="10"/>
      <c r="B207" s="10"/>
      <c r="C207" s="10"/>
      <c r="D207" s="10"/>
      <c r="E207" s="29"/>
      <c r="F207" s="13"/>
      <c r="G207" s="13"/>
      <c r="H207" s="13"/>
      <c r="I207" s="13"/>
      <c r="J207" s="13"/>
      <c r="K207" s="8"/>
    </row>
    <row r="208">
      <c r="A208" s="10"/>
      <c r="B208" s="10"/>
      <c r="C208" s="10"/>
      <c r="D208" s="10"/>
      <c r="E208" s="29"/>
      <c r="F208" s="13"/>
      <c r="G208" s="13"/>
      <c r="H208" s="13"/>
      <c r="I208" s="13"/>
      <c r="J208" s="13"/>
      <c r="K208" s="8"/>
    </row>
    <row r="209">
      <c r="A209" s="10"/>
      <c r="B209" s="10"/>
      <c r="C209" s="10"/>
      <c r="D209" s="10"/>
      <c r="E209" s="29"/>
      <c r="F209" s="13"/>
      <c r="G209" s="13"/>
      <c r="H209" s="13"/>
      <c r="I209" s="13"/>
      <c r="J209" s="13"/>
      <c r="K209" s="8"/>
    </row>
    <row r="210">
      <c r="A210" s="10"/>
      <c r="B210" s="10"/>
      <c r="C210" s="10"/>
      <c r="D210" s="10"/>
      <c r="E210" s="29"/>
      <c r="F210" s="13"/>
      <c r="G210" s="13"/>
      <c r="H210" s="13"/>
      <c r="I210" s="13"/>
      <c r="J210" s="13"/>
      <c r="K210" s="8"/>
    </row>
    <row r="211">
      <c r="A211" s="10"/>
      <c r="B211" s="10"/>
      <c r="C211" s="10"/>
      <c r="D211" s="10"/>
      <c r="E211" s="29"/>
      <c r="F211" s="13"/>
      <c r="G211" s="13"/>
      <c r="H211" s="13"/>
      <c r="I211" s="13"/>
      <c r="J211" s="13"/>
      <c r="K211" s="8"/>
    </row>
    <row r="212">
      <c r="A212" s="10"/>
      <c r="B212" s="10"/>
      <c r="C212" s="10"/>
      <c r="D212" s="10"/>
      <c r="E212" s="29"/>
      <c r="F212" s="13"/>
      <c r="G212" s="13"/>
      <c r="H212" s="13"/>
      <c r="I212" s="13"/>
      <c r="J212" s="13"/>
      <c r="K212" s="8"/>
    </row>
    <row r="213">
      <c r="A213" s="10"/>
      <c r="B213" s="10"/>
      <c r="C213" s="10"/>
      <c r="D213" s="10"/>
      <c r="E213" s="29"/>
      <c r="F213" s="13"/>
      <c r="G213" s="13"/>
      <c r="H213" s="13"/>
      <c r="I213" s="13"/>
      <c r="J213" s="13"/>
      <c r="K213" s="8"/>
    </row>
    <row r="214">
      <c r="A214" s="10"/>
      <c r="B214" s="10"/>
      <c r="C214" s="10"/>
      <c r="D214" s="10"/>
      <c r="E214" s="29"/>
      <c r="F214" s="13"/>
      <c r="G214" s="13"/>
      <c r="H214" s="13"/>
      <c r="I214" s="13"/>
      <c r="J214" s="13"/>
      <c r="K214" s="8"/>
    </row>
    <row r="215">
      <c r="A215" s="10"/>
      <c r="B215" s="10"/>
      <c r="C215" s="10"/>
      <c r="D215" s="10"/>
      <c r="E215" s="29"/>
      <c r="F215" s="13"/>
      <c r="G215" s="13"/>
      <c r="H215" s="13"/>
      <c r="I215" s="13"/>
      <c r="J215" s="13"/>
      <c r="K215" s="8"/>
    </row>
    <row r="216">
      <c r="A216" s="10"/>
      <c r="B216" s="10"/>
      <c r="C216" s="10"/>
      <c r="D216" s="10"/>
      <c r="E216" s="29"/>
      <c r="F216" s="13"/>
      <c r="G216" s="13"/>
      <c r="H216" s="13"/>
      <c r="I216" s="13"/>
      <c r="J216" s="13"/>
      <c r="K216" s="8"/>
    </row>
    <row r="217">
      <c r="A217" s="10"/>
      <c r="B217" s="10"/>
      <c r="C217" s="10"/>
      <c r="D217" s="10"/>
      <c r="E217" s="29"/>
      <c r="F217" s="13"/>
      <c r="G217" s="13"/>
      <c r="H217" s="13"/>
      <c r="I217" s="13"/>
      <c r="J217" s="13"/>
      <c r="K217" s="8"/>
    </row>
    <row r="218">
      <c r="A218" s="10"/>
      <c r="B218" s="10"/>
      <c r="C218" s="10"/>
      <c r="D218" s="10"/>
      <c r="E218" s="29"/>
      <c r="F218" s="13"/>
      <c r="G218" s="13"/>
      <c r="H218" s="13"/>
      <c r="I218" s="13"/>
      <c r="J218" s="13"/>
      <c r="K218" s="8"/>
    </row>
    <row r="219">
      <c r="A219" s="10"/>
      <c r="B219" s="10"/>
      <c r="C219" s="10"/>
      <c r="D219" s="10"/>
      <c r="E219" s="29"/>
      <c r="F219" s="13"/>
      <c r="G219" s="13"/>
      <c r="H219" s="13"/>
      <c r="I219" s="13"/>
      <c r="J219" s="13"/>
      <c r="K219" s="8"/>
    </row>
    <row r="220">
      <c r="A220" s="10"/>
      <c r="B220" s="10"/>
      <c r="C220" s="10"/>
      <c r="D220" s="10"/>
      <c r="E220" s="29"/>
      <c r="F220" s="13"/>
      <c r="G220" s="13"/>
      <c r="H220" s="13"/>
      <c r="I220" s="13"/>
      <c r="J220" s="13"/>
      <c r="K220" s="8"/>
    </row>
    <row r="221">
      <c r="A221" s="10"/>
      <c r="B221" s="10"/>
      <c r="C221" s="10"/>
      <c r="D221" s="10"/>
      <c r="E221" s="29"/>
      <c r="F221" s="13"/>
      <c r="G221" s="13"/>
      <c r="H221" s="13"/>
      <c r="I221" s="13"/>
      <c r="J221" s="13"/>
      <c r="K221" s="8"/>
    </row>
    <row r="222">
      <c r="A222" s="10"/>
      <c r="B222" s="10"/>
      <c r="C222" s="10"/>
      <c r="D222" s="10"/>
      <c r="E222" s="29"/>
      <c r="F222" s="13"/>
      <c r="G222" s="13"/>
      <c r="H222" s="13"/>
      <c r="I222" s="13"/>
      <c r="J222" s="13"/>
      <c r="K222" s="8"/>
    </row>
    <row r="223">
      <c r="A223" s="10"/>
      <c r="B223" s="10"/>
      <c r="C223" s="10"/>
      <c r="D223" s="10"/>
      <c r="E223" s="29"/>
      <c r="F223" s="13"/>
      <c r="G223" s="13"/>
      <c r="H223" s="13"/>
      <c r="I223" s="13"/>
      <c r="J223" s="13"/>
      <c r="K223" s="8"/>
    </row>
    <row r="224">
      <c r="A224" s="10"/>
      <c r="B224" s="10"/>
      <c r="C224" s="10"/>
      <c r="D224" s="10"/>
      <c r="E224" s="29"/>
      <c r="F224" s="13"/>
      <c r="G224" s="13"/>
      <c r="H224" s="13"/>
      <c r="I224" s="13"/>
      <c r="J224" s="13"/>
      <c r="K224" s="8"/>
    </row>
    <row r="225">
      <c r="A225" s="10"/>
      <c r="B225" s="10"/>
      <c r="C225" s="10"/>
      <c r="D225" s="10"/>
      <c r="E225" s="29"/>
      <c r="F225" s="13"/>
      <c r="G225" s="13"/>
      <c r="H225" s="13"/>
      <c r="I225" s="13"/>
      <c r="J225" s="13"/>
      <c r="K225" s="8"/>
    </row>
    <row r="226">
      <c r="A226" s="10"/>
      <c r="B226" s="10"/>
      <c r="C226" s="10"/>
      <c r="D226" s="10"/>
      <c r="E226" s="29"/>
      <c r="F226" s="13"/>
      <c r="G226" s="13"/>
      <c r="H226" s="13"/>
      <c r="I226" s="13"/>
      <c r="J226" s="13"/>
      <c r="K226" s="8"/>
    </row>
    <row r="227">
      <c r="A227" s="10"/>
      <c r="B227" s="10"/>
      <c r="C227" s="10"/>
      <c r="D227" s="10"/>
      <c r="E227" s="29"/>
      <c r="F227" s="13"/>
      <c r="G227" s="13"/>
      <c r="H227" s="13"/>
      <c r="I227" s="13"/>
      <c r="J227" s="13"/>
      <c r="K227" s="8"/>
    </row>
    <row r="228">
      <c r="A228" s="10"/>
      <c r="B228" s="10"/>
      <c r="C228" s="10"/>
      <c r="D228" s="10"/>
      <c r="E228" s="29"/>
      <c r="F228" s="13"/>
      <c r="G228" s="13"/>
      <c r="H228" s="13"/>
      <c r="I228" s="13"/>
      <c r="J228" s="13"/>
      <c r="K228" s="8"/>
    </row>
    <row r="229">
      <c r="A229" s="10"/>
      <c r="B229" s="10"/>
      <c r="C229" s="10"/>
      <c r="D229" s="10"/>
      <c r="E229" s="29"/>
      <c r="F229" s="13"/>
      <c r="G229" s="13"/>
      <c r="H229" s="13"/>
      <c r="I229" s="13"/>
      <c r="J229" s="13"/>
      <c r="K229" s="8"/>
    </row>
    <row r="230">
      <c r="A230" s="10"/>
      <c r="B230" s="10"/>
      <c r="C230" s="10"/>
      <c r="D230" s="10"/>
      <c r="E230" s="29"/>
      <c r="F230" s="13"/>
      <c r="G230" s="13"/>
      <c r="H230" s="13"/>
      <c r="I230" s="13"/>
      <c r="J230" s="13"/>
      <c r="K230" s="8"/>
    </row>
    <row r="231">
      <c r="A231" s="10"/>
      <c r="B231" s="10"/>
      <c r="C231" s="10"/>
      <c r="D231" s="10"/>
      <c r="E231" s="29"/>
      <c r="F231" s="13"/>
      <c r="G231" s="13"/>
      <c r="H231" s="13"/>
      <c r="I231" s="13"/>
      <c r="J231" s="13"/>
      <c r="K231" s="8"/>
    </row>
    <row r="232">
      <c r="A232" s="10"/>
      <c r="B232" s="10"/>
      <c r="C232" s="10"/>
      <c r="D232" s="10"/>
      <c r="E232" s="29"/>
      <c r="F232" s="13"/>
      <c r="G232" s="13"/>
      <c r="H232" s="13"/>
      <c r="I232" s="13"/>
      <c r="J232" s="13"/>
      <c r="K232" s="8"/>
    </row>
    <row r="233">
      <c r="A233" s="10"/>
      <c r="B233" s="10"/>
      <c r="C233" s="10"/>
      <c r="D233" s="10"/>
      <c r="E233" s="29"/>
      <c r="F233" s="13"/>
      <c r="G233" s="13"/>
      <c r="H233" s="13"/>
      <c r="I233" s="13"/>
      <c r="J233" s="13"/>
      <c r="K233" s="8"/>
    </row>
    <row r="234">
      <c r="A234" s="10"/>
      <c r="B234" s="10"/>
      <c r="C234" s="10"/>
      <c r="D234" s="10"/>
      <c r="E234" s="29"/>
      <c r="F234" s="13"/>
      <c r="G234" s="13"/>
      <c r="H234" s="13"/>
      <c r="I234" s="13"/>
      <c r="J234" s="13"/>
      <c r="K234" s="8"/>
    </row>
    <row r="235">
      <c r="A235" s="10"/>
      <c r="B235" s="10"/>
      <c r="C235" s="10"/>
      <c r="D235" s="10"/>
      <c r="E235" s="29"/>
      <c r="F235" s="13"/>
      <c r="G235" s="13"/>
      <c r="H235" s="13"/>
      <c r="I235" s="13"/>
      <c r="J235" s="13"/>
      <c r="K235" s="8"/>
    </row>
    <row r="236">
      <c r="A236" s="10"/>
      <c r="B236" s="10"/>
      <c r="C236" s="10"/>
      <c r="D236" s="10"/>
      <c r="E236" s="29"/>
      <c r="F236" s="13"/>
      <c r="G236" s="13"/>
      <c r="H236" s="13"/>
      <c r="I236" s="13"/>
      <c r="J236" s="13"/>
      <c r="K236" s="8"/>
    </row>
    <row r="237">
      <c r="A237" s="10"/>
      <c r="B237" s="10"/>
      <c r="C237" s="10"/>
      <c r="D237" s="10"/>
      <c r="E237" s="29"/>
      <c r="F237" s="13"/>
      <c r="G237" s="13"/>
      <c r="H237" s="13"/>
      <c r="I237" s="13"/>
      <c r="J237" s="13"/>
      <c r="K237" s="8"/>
    </row>
    <row r="238">
      <c r="A238" s="10"/>
      <c r="B238" s="10"/>
      <c r="C238" s="10"/>
      <c r="D238" s="10"/>
      <c r="E238" s="29"/>
      <c r="F238" s="13"/>
      <c r="G238" s="13"/>
      <c r="H238" s="13"/>
      <c r="I238" s="13"/>
      <c r="J238" s="13"/>
      <c r="K238" s="8"/>
    </row>
    <row r="239">
      <c r="A239" s="10"/>
      <c r="B239" s="10"/>
      <c r="C239" s="10"/>
      <c r="D239" s="10"/>
      <c r="E239" s="29"/>
      <c r="F239" s="13"/>
      <c r="G239" s="13"/>
      <c r="H239" s="13"/>
      <c r="I239" s="13"/>
      <c r="J239" s="13"/>
      <c r="K239" s="8"/>
    </row>
    <row r="240">
      <c r="A240" s="10"/>
      <c r="B240" s="10"/>
      <c r="C240" s="10"/>
      <c r="D240" s="10"/>
      <c r="E240" s="29"/>
      <c r="F240" s="13"/>
      <c r="G240" s="13"/>
      <c r="H240" s="13"/>
      <c r="I240" s="13"/>
      <c r="J240" s="13"/>
      <c r="K240" s="8"/>
    </row>
    <row r="241">
      <c r="A241" s="10"/>
      <c r="B241" s="10"/>
      <c r="C241" s="10"/>
      <c r="D241" s="10"/>
      <c r="E241" s="29"/>
      <c r="F241" s="13"/>
      <c r="G241" s="13"/>
      <c r="H241" s="13"/>
      <c r="I241" s="13"/>
      <c r="J241" s="13"/>
      <c r="K241" s="8"/>
    </row>
    <row r="242">
      <c r="A242" s="10"/>
      <c r="B242" s="10"/>
      <c r="C242" s="10"/>
      <c r="D242" s="10"/>
      <c r="E242" s="29"/>
      <c r="F242" s="13"/>
      <c r="G242" s="13"/>
      <c r="H242" s="13"/>
      <c r="I242" s="13"/>
      <c r="J242" s="13"/>
      <c r="K242" s="8"/>
    </row>
    <row r="243">
      <c r="A243" s="10"/>
      <c r="B243" s="10"/>
      <c r="C243" s="10"/>
      <c r="D243" s="10"/>
      <c r="E243" s="29"/>
      <c r="F243" s="13"/>
      <c r="G243" s="13"/>
      <c r="H243" s="13"/>
      <c r="I243" s="13"/>
      <c r="J243" s="13"/>
      <c r="K243" s="8"/>
    </row>
    <row r="244">
      <c r="A244" s="10"/>
      <c r="B244" s="10"/>
      <c r="C244" s="10"/>
      <c r="D244" s="10"/>
      <c r="E244" s="29"/>
      <c r="F244" s="13"/>
      <c r="G244" s="13"/>
      <c r="H244" s="13"/>
      <c r="I244" s="13"/>
      <c r="J244" s="13"/>
      <c r="K244" s="8"/>
    </row>
    <row r="245">
      <c r="A245" s="10"/>
      <c r="B245" s="10"/>
      <c r="C245" s="10"/>
      <c r="D245" s="10"/>
      <c r="E245" s="29"/>
      <c r="F245" s="13"/>
      <c r="G245" s="13"/>
      <c r="H245" s="13"/>
      <c r="I245" s="13"/>
      <c r="J245" s="13"/>
      <c r="K245" s="8"/>
    </row>
    <row r="246">
      <c r="A246" s="10"/>
      <c r="B246" s="10"/>
      <c r="C246" s="10"/>
      <c r="D246" s="10"/>
      <c r="E246" s="29"/>
      <c r="F246" s="13"/>
      <c r="G246" s="13"/>
      <c r="H246" s="13"/>
      <c r="I246" s="13"/>
      <c r="J246" s="13"/>
      <c r="K246" s="8"/>
    </row>
    <row r="247">
      <c r="A247" s="10"/>
      <c r="B247" s="10"/>
      <c r="C247" s="10"/>
      <c r="D247" s="10"/>
      <c r="E247" s="29"/>
      <c r="F247" s="13"/>
      <c r="G247" s="13"/>
      <c r="H247" s="13"/>
      <c r="I247" s="13"/>
      <c r="J247" s="13"/>
      <c r="K247" s="8"/>
    </row>
    <row r="248">
      <c r="A248" s="10"/>
      <c r="B248" s="10"/>
      <c r="C248" s="10"/>
      <c r="D248" s="10"/>
      <c r="E248" s="29"/>
      <c r="F248" s="13"/>
      <c r="G248" s="13"/>
      <c r="H248" s="13"/>
      <c r="I248" s="13"/>
      <c r="J248" s="13"/>
      <c r="K248" s="8"/>
    </row>
    <row r="249">
      <c r="A249" s="10"/>
      <c r="B249" s="10"/>
      <c r="C249" s="10"/>
      <c r="D249" s="10"/>
      <c r="E249" s="29"/>
      <c r="F249" s="13"/>
      <c r="G249" s="13"/>
      <c r="H249" s="13"/>
      <c r="I249" s="13"/>
      <c r="J249" s="13"/>
      <c r="K249" s="8"/>
    </row>
    <row r="250">
      <c r="A250" s="10"/>
      <c r="B250" s="10"/>
      <c r="C250" s="10"/>
      <c r="D250" s="10"/>
      <c r="E250" s="29"/>
      <c r="F250" s="13"/>
      <c r="G250" s="13"/>
      <c r="H250" s="13"/>
      <c r="I250" s="13"/>
      <c r="J250" s="13"/>
      <c r="K250" s="8"/>
    </row>
    <row r="251">
      <c r="A251" s="10"/>
      <c r="B251" s="10"/>
      <c r="C251" s="10"/>
      <c r="D251" s="10"/>
      <c r="E251" s="29"/>
      <c r="F251" s="13"/>
      <c r="G251" s="13"/>
      <c r="H251" s="13"/>
      <c r="I251" s="13"/>
      <c r="J251" s="13"/>
      <c r="K251" s="8"/>
    </row>
    <row r="252">
      <c r="A252" s="10"/>
      <c r="B252" s="10"/>
      <c r="C252" s="10"/>
      <c r="D252" s="10"/>
      <c r="E252" s="29"/>
      <c r="F252" s="13"/>
      <c r="G252" s="13"/>
      <c r="H252" s="13"/>
      <c r="I252" s="13"/>
      <c r="J252" s="13"/>
      <c r="K252" s="8"/>
    </row>
    <row r="253">
      <c r="A253" s="10"/>
      <c r="B253" s="10"/>
      <c r="C253" s="10"/>
      <c r="D253" s="10"/>
      <c r="E253" s="29"/>
      <c r="F253" s="13"/>
      <c r="G253" s="13"/>
      <c r="H253" s="13"/>
      <c r="I253" s="13"/>
      <c r="J253" s="13"/>
      <c r="K253" s="8"/>
    </row>
    <row r="254">
      <c r="A254" s="10"/>
      <c r="B254" s="10"/>
      <c r="C254" s="10"/>
      <c r="D254" s="10"/>
      <c r="E254" s="29"/>
      <c r="F254" s="13"/>
      <c r="G254" s="13"/>
      <c r="H254" s="13"/>
      <c r="I254" s="13"/>
      <c r="J254" s="13"/>
      <c r="K254" s="8"/>
    </row>
    <row r="255">
      <c r="A255" s="10"/>
      <c r="B255" s="10"/>
      <c r="C255" s="10"/>
      <c r="D255" s="10"/>
      <c r="E255" s="29"/>
      <c r="F255" s="13"/>
      <c r="G255" s="13"/>
      <c r="H255" s="13"/>
      <c r="I255" s="13"/>
      <c r="J255" s="13"/>
      <c r="K255" s="8"/>
    </row>
    <row r="256">
      <c r="A256" s="10"/>
      <c r="B256" s="10"/>
      <c r="C256" s="10"/>
      <c r="D256" s="10"/>
      <c r="E256" s="29"/>
      <c r="F256" s="13"/>
      <c r="G256" s="13"/>
      <c r="H256" s="13"/>
      <c r="I256" s="13"/>
      <c r="J256" s="13"/>
      <c r="K256" s="8"/>
    </row>
    <row r="257">
      <c r="A257" s="10"/>
      <c r="B257" s="10"/>
      <c r="C257" s="10"/>
      <c r="D257" s="10"/>
      <c r="E257" s="29"/>
      <c r="F257" s="13"/>
      <c r="G257" s="13"/>
      <c r="H257" s="13"/>
      <c r="I257" s="13"/>
      <c r="J257" s="13"/>
      <c r="K257" s="8"/>
    </row>
    <row r="258">
      <c r="A258" s="10"/>
      <c r="B258" s="10"/>
      <c r="C258" s="10"/>
      <c r="D258" s="10"/>
      <c r="E258" s="29"/>
      <c r="F258" s="13"/>
      <c r="G258" s="13"/>
      <c r="H258" s="13"/>
      <c r="I258" s="13"/>
      <c r="J258" s="13"/>
      <c r="K258" s="8"/>
    </row>
    <row r="259">
      <c r="A259" s="10"/>
      <c r="B259" s="10"/>
      <c r="C259" s="10"/>
      <c r="D259" s="10"/>
      <c r="E259" s="29"/>
      <c r="F259" s="13"/>
      <c r="G259" s="13"/>
      <c r="H259" s="13"/>
      <c r="I259" s="13"/>
      <c r="J259" s="13"/>
      <c r="K259" s="8"/>
    </row>
    <row r="260">
      <c r="A260" s="10"/>
      <c r="B260" s="10"/>
      <c r="C260" s="10"/>
      <c r="D260" s="10"/>
      <c r="E260" s="29"/>
      <c r="F260" s="13"/>
      <c r="G260" s="13"/>
      <c r="H260" s="13"/>
      <c r="I260" s="13"/>
      <c r="J260" s="13"/>
      <c r="K260" s="8"/>
    </row>
    <row r="261">
      <c r="A261" s="10"/>
      <c r="B261" s="10"/>
      <c r="C261" s="10"/>
      <c r="D261" s="10"/>
      <c r="E261" s="29"/>
      <c r="F261" s="13"/>
      <c r="G261" s="13"/>
      <c r="H261" s="13"/>
      <c r="I261" s="13"/>
      <c r="J261" s="13"/>
      <c r="K261" s="8"/>
    </row>
    <row r="262">
      <c r="A262" s="10"/>
      <c r="B262" s="10"/>
      <c r="C262" s="10"/>
      <c r="D262" s="10"/>
      <c r="E262" s="29"/>
      <c r="F262" s="13"/>
      <c r="G262" s="13"/>
      <c r="H262" s="13"/>
      <c r="I262" s="13"/>
      <c r="J262" s="13"/>
      <c r="K262" s="8"/>
    </row>
    <row r="263">
      <c r="A263" s="10"/>
      <c r="B263" s="10"/>
      <c r="C263" s="10"/>
      <c r="D263" s="10"/>
      <c r="E263" s="29"/>
      <c r="F263" s="13"/>
      <c r="G263" s="13"/>
      <c r="H263" s="13"/>
      <c r="I263" s="13"/>
      <c r="J263" s="13"/>
      <c r="K263" s="8"/>
    </row>
    <row r="264">
      <c r="A264" s="10"/>
      <c r="B264" s="10"/>
      <c r="C264" s="10"/>
      <c r="D264" s="10"/>
      <c r="E264" s="29"/>
      <c r="F264" s="13"/>
      <c r="G264" s="13"/>
      <c r="H264" s="13"/>
      <c r="I264" s="13"/>
      <c r="J264" s="13"/>
      <c r="K264" s="8"/>
    </row>
    <row r="265">
      <c r="A265" s="10"/>
      <c r="B265" s="10"/>
      <c r="C265" s="10"/>
      <c r="D265" s="10"/>
      <c r="E265" s="29"/>
      <c r="F265" s="13"/>
      <c r="G265" s="13"/>
      <c r="H265" s="13"/>
      <c r="I265" s="13"/>
      <c r="J265" s="13"/>
      <c r="K265" s="8"/>
    </row>
    <row r="266">
      <c r="A266" s="10"/>
      <c r="B266" s="10"/>
      <c r="C266" s="10"/>
      <c r="D266" s="10"/>
      <c r="E266" s="29"/>
      <c r="F266" s="13"/>
      <c r="G266" s="13"/>
      <c r="H266" s="13"/>
      <c r="I266" s="13"/>
      <c r="J266" s="13"/>
      <c r="K266" s="8"/>
    </row>
    <row r="267">
      <c r="A267" s="10"/>
      <c r="B267" s="10"/>
      <c r="C267" s="10"/>
      <c r="D267" s="10"/>
      <c r="E267" s="29"/>
      <c r="F267" s="13"/>
      <c r="G267" s="13"/>
      <c r="H267" s="13"/>
      <c r="I267" s="13"/>
      <c r="J267" s="13"/>
      <c r="K267" s="8"/>
    </row>
    <row r="268">
      <c r="A268" s="10"/>
      <c r="B268" s="10"/>
      <c r="C268" s="10"/>
      <c r="D268" s="10"/>
      <c r="E268" s="29"/>
      <c r="F268" s="13"/>
      <c r="G268" s="13"/>
      <c r="H268" s="13"/>
      <c r="I268" s="13"/>
      <c r="J268" s="13"/>
      <c r="K268" s="8"/>
    </row>
    <row r="269">
      <c r="A269" s="10"/>
      <c r="B269" s="10"/>
      <c r="C269" s="10"/>
      <c r="D269" s="10"/>
      <c r="E269" s="29"/>
      <c r="F269" s="13"/>
      <c r="G269" s="13"/>
      <c r="H269" s="13"/>
      <c r="I269" s="13"/>
      <c r="J269" s="13"/>
      <c r="K269" s="8"/>
    </row>
    <row r="270">
      <c r="A270" s="10"/>
      <c r="B270" s="10"/>
      <c r="C270" s="10"/>
      <c r="D270" s="10"/>
      <c r="E270" s="29"/>
      <c r="F270" s="13"/>
      <c r="G270" s="13"/>
      <c r="H270" s="13"/>
      <c r="I270" s="13"/>
      <c r="J270" s="13"/>
      <c r="K270" s="8"/>
    </row>
    <row r="271">
      <c r="A271" s="10"/>
      <c r="B271" s="10"/>
      <c r="C271" s="10"/>
      <c r="D271" s="10"/>
      <c r="E271" s="29"/>
      <c r="F271" s="13"/>
      <c r="G271" s="13"/>
      <c r="H271" s="13"/>
      <c r="I271" s="13"/>
      <c r="J271" s="13"/>
      <c r="K271" s="8"/>
    </row>
    <row r="272">
      <c r="A272" s="10"/>
      <c r="B272" s="10"/>
      <c r="C272" s="10"/>
      <c r="D272" s="10"/>
      <c r="E272" s="29"/>
      <c r="F272" s="13"/>
      <c r="G272" s="13"/>
      <c r="H272" s="13"/>
      <c r="I272" s="13"/>
      <c r="J272" s="13"/>
      <c r="K272" s="8"/>
    </row>
    <row r="273">
      <c r="A273" s="10"/>
      <c r="B273" s="10"/>
      <c r="C273" s="10"/>
      <c r="D273" s="10"/>
      <c r="E273" s="29"/>
      <c r="F273" s="13"/>
      <c r="G273" s="13"/>
      <c r="H273" s="13"/>
      <c r="I273" s="13"/>
      <c r="J273" s="13"/>
      <c r="K273" s="8"/>
    </row>
    <row r="274">
      <c r="A274" s="10"/>
      <c r="B274" s="10"/>
      <c r="C274" s="10"/>
      <c r="D274" s="10"/>
      <c r="E274" s="29"/>
      <c r="F274" s="13"/>
      <c r="G274" s="13"/>
      <c r="H274" s="13"/>
      <c r="I274" s="13"/>
      <c r="J274" s="13"/>
      <c r="K274" s="8"/>
    </row>
    <row r="275">
      <c r="A275" s="10"/>
      <c r="B275" s="10"/>
      <c r="C275" s="10"/>
      <c r="D275" s="10"/>
      <c r="E275" s="29"/>
      <c r="F275" s="13"/>
      <c r="G275" s="13"/>
      <c r="H275" s="13"/>
      <c r="I275" s="13"/>
      <c r="J275" s="13"/>
      <c r="K275" s="8"/>
    </row>
    <row r="276">
      <c r="A276" s="10"/>
      <c r="B276" s="10"/>
      <c r="C276" s="10"/>
      <c r="D276" s="10"/>
      <c r="E276" s="29"/>
      <c r="F276" s="13"/>
      <c r="G276" s="13"/>
      <c r="H276" s="13"/>
      <c r="I276" s="13"/>
      <c r="J276" s="13"/>
      <c r="K276" s="8"/>
    </row>
    <row r="277">
      <c r="A277" s="10"/>
      <c r="B277" s="10"/>
      <c r="C277" s="10"/>
      <c r="D277" s="10"/>
      <c r="E277" s="29"/>
      <c r="F277" s="13"/>
      <c r="G277" s="13"/>
      <c r="H277" s="13"/>
      <c r="I277" s="13"/>
      <c r="J277" s="13"/>
      <c r="K277" s="8"/>
    </row>
    <row r="278">
      <c r="A278" s="10"/>
      <c r="B278" s="10"/>
      <c r="C278" s="10"/>
      <c r="D278" s="10"/>
      <c r="E278" s="29"/>
      <c r="F278" s="13"/>
      <c r="G278" s="13"/>
      <c r="H278" s="13"/>
      <c r="I278" s="13"/>
      <c r="J278" s="13"/>
      <c r="K278" s="8"/>
    </row>
    <row r="279">
      <c r="A279" s="10"/>
      <c r="B279" s="10"/>
      <c r="C279" s="10"/>
      <c r="D279" s="10"/>
      <c r="E279" s="29"/>
      <c r="F279" s="13"/>
      <c r="G279" s="13"/>
      <c r="H279" s="13"/>
      <c r="I279" s="13"/>
      <c r="J279" s="13"/>
      <c r="K279" s="8"/>
    </row>
    <row r="280">
      <c r="A280" s="10"/>
      <c r="B280" s="10"/>
      <c r="C280" s="10"/>
      <c r="D280" s="10"/>
      <c r="E280" s="29"/>
      <c r="F280" s="13"/>
      <c r="G280" s="13"/>
      <c r="H280" s="13"/>
      <c r="I280" s="13"/>
      <c r="J280" s="13"/>
      <c r="K280" s="8"/>
    </row>
    <row r="281">
      <c r="A281" s="10"/>
      <c r="B281" s="10"/>
      <c r="C281" s="10"/>
      <c r="D281" s="10"/>
      <c r="E281" s="29"/>
      <c r="F281" s="13"/>
      <c r="G281" s="13"/>
      <c r="H281" s="13"/>
      <c r="I281" s="13"/>
      <c r="J281" s="13"/>
      <c r="K281" s="8"/>
    </row>
    <row r="282">
      <c r="A282" s="10"/>
      <c r="B282" s="10"/>
      <c r="C282" s="10"/>
      <c r="D282" s="10"/>
      <c r="E282" s="29"/>
      <c r="F282" s="13"/>
      <c r="G282" s="13"/>
      <c r="H282" s="13"/>
      <c r="I282" s="13"/>
      <c r="J282" s="13"/>
      <c r="K282" s="8"/>
    </row>
    <row r="283">
      <c r="A283" s="10"/>
      <c r="B283" s="10"/>
      <c r="C283" s="10"/>
      <c r="D283" s="10"/>
      <c r="E283" s="29"/>
      <c r="F283" s="13"/>
      <c r="G283" s="13"/>
      <c r="H283" s="13"/>
      <c r="I283" s="13"/>
      <c r="J283" s="13"/>
      <c r="K283" s="8"/>
    </row>
    <row r="284">
      <c r="A284" s="10"/>
      <c r="B284" s="10"/>
      <c r="C284" s="10"/>
      <c r="D284" s="10"/>
      <c r="E284" s="29"/>
      <c r="F284" s="13"/>
      <c r="G284" s="13"/>
      <c r="H284" s="13"/>
      <c r="I284" s="13"/>
      <c r="J284" s="13"/>
      <c r="K284" s="8"/>
    </row>
    <row r="285">
      <c r="A285" s="10"/>
      <c r="B285" s="10"/>
      <c r="C285" s="10"/>
      <c r="D285" s="10"/>
      <c r="E285" s="29"/>
      <c r="F285" s="13"/>
      <c r="G285" s="13"/>
      <c r="H285" s="13"/>
      <c r="I285" s="13"/>
      <c r="J285" s="13"/>
      <c r="K285" s="8"/>
    </row>
    <row r="286">
      <c r="A286" s="10"/>
      <c r="B286" s="10"/>
      <c r="C286" s="10"/>
      <c r="D286" s="10"/>
      <c r="E286" s="29"/>
      <c r="F286" s="13"/>
      <c r="G286" s="13"/>
      <c r="H286" s="13"/>
      <c r="I286" s="13"/>
      <c r="J286" s="13"/>
      <c r="K286" s="8"/>
    </row>
    <row r="287">
      <c r="A287" s="10"/>
      <c r="B287" s="10"/>
      <c r="C287" s="10"/>
      <c r="D287" s="10"/>
      <c r="E287" s="29"/>
      <c r="F287" s="13"/>
      <c r="G287" s="13"/>
      <c r="H287" s="13"/>
      <c r="I287" s="13"/>
      <c r="J287" s="13"/>
      <c r="K287" s="8"/>
    </row>
    <row r="288">
      <c r="A288" s="10"/>
      <c r="B288" s="10"/>
      <c r="C288" s="10"/>
      <c r="D288" s="10"/>
      <c r="E288" s="29"/>
      <c r="F288" s="13"/>
      <c r="G288" s="13"/>
      <c r="H288" s="13"/>
      <c r="I288" s="13"/>
      <c r="J288" s="13"/>
      <c r="K288" s="8"/>
    </row>
    <row r="289">
      <c r="A289" s="10"/>
      <c r="B289" s="10"/>
      <c r="C289" s="10"/>
      <c r="D289" s="10"/>
      <c r="E289" s="29"/>
      <c r="F289" s="13"/>
      <c r="G289" s="13"/>
      <c r="H289" s="13"/>
      <c r="I289" s="13"/>
      <c r="J289" s="13"/>
      <c r="K289" s="8"/>
    </row>
    <row r="290">
      <c r="A290" s="10"/>
      <c r="B290" s="10"/>
      <c r="C290" s="10"/>
      <c r="D290" s="10"/>
      <c r="E290" s="29"/>
      <c r="F290" s="13"/>
      <c r="G290" s="13"/>
      <c r="H290" s="13"/>
      <c r="I290" s="13"/>
      <c r="J290" s="13"/>
      <c r="K290" s="8"/>
    </row>
    <row r="291">
      <c r="A291" s="10"/>
      <c r="B291" s="10"/>
      <c r="C291" s="10"/>
      <c r="D291" s="10"/>
      <c r="E291" s="29"/>
      <c r="F291" s="13"/>
      <c r="G291" s="13"/>
      <c r="H291" s="13"/>
      <c r="I291" s="13"/>
      <c r="J291" s="13"/>
      <c r="K291" s="8"/>
    </row>
    <row r="292">
      <c r="A292" s="10"/>
      <c r="B292" s="10"/>
      <c r="C292" s="10"/>
      <c r="D292" s="10"/>
      <c r="E292" s="29"/>
      <c r="F292" s="13"/>
      <c r="G292" s="13"/>
      <c r="H292" s="13"/>
      <c r="I292" s="13"/>
      <c r="J292" s="13"/>
      <c r="K292" s="8"/>
    </row>
    <row r="293">
      <c r="A293" s="10"/>
      <c r="B293" s="10"/>
      <c r="C293" s="10"/>
      <c r="D293" s="10"/>
      <c r="E293" s="29"/>
      <c r="F293" s="13"/>
      <c r="G293" s="13"/>
      <c r="H293" s="13"/>
      <c r="I293" s="13"/>
      <c r="J293" s="13"/>
      <c r="K293" s="8"/>
    </row>
    <row r="294">
      <c r="A294" s="10"/>
      <c r="B294" s="10"/>
      <c r="C294" s="10"/>
      <c r="D294" s="10"/>
      <c r="E294" s="29"/>
      <c r="F294" s="13"/>
      <c r="G294" s="13"/>
      <c r="H294" s="13"/>
      <c r="I294" s="13"/>
      <c r="J294" s="13"/>
      <c r="K294" s="8"/>
    </row>
    <row r="295">
      <c r="A295" s="10"/>
      <c r="B295" s="10"/>
      <c r="C295" s="10"/>
      <c r="D295" s="10"/>
      <c r="E295" s="29"/>
      <c r="F295" s="13"/>
      <c r="G295" s="13"/>
      <c r="H295" s="13"/>
      <c r="I295" s="13"/>
      <c r="J295" s="13"/>
      <c r="K295" s="8"/>
    </row>
    <row r="296">
      <c r="A296" s="10"/>
      <c r="B296" s="10"/>
      <c r="C296" s="10"/>
      <c r="D296" s="10"/>
      <c r="E296" s="29"/>
      <c r="F296" s="13"/>
      <c r="G296" s="13"/>
      <c r="H296" s="13"/>
      <c r="I296" s="13"/>
      <c r="J296" s="13"/>
      <c r="K296" s="8"/>
    </row>
    <row r="297">
      <c r="A297" s="10"/>
      <c r="B297" s="10"/>
      <c r="C297" s="10"/>
      <c r="D297" s="10"/>
      <c r="E297" s="29"/>
      <c r="F297" s="13"/>
      <c r="G297" s="13"/>
      <c r="H297" s="13"/>
      <c r="I297" s="13"/>
      <c r="J297" s="13"/>
      <c r="K297" s="8"/>
    </row>
    <row r="298">
      <c r="A298" s="10"/>
      <c r="B298" s="10"/>
      <c r="C298" s="10"/>
      <c r="D298" s="10"/>
      <c r="E298" s="29"/>
      <c r="F298" s="13"/>
      <c r="G298" s="13"/>
      <c r="H298" s="13"/>
      <c r="I298" s="13"/>
      <c r="J298" s="13"/>
      <c r="K298" s="8"/>
    </row>
    <row r="299">
      <c r="A299" s="10"/>
      <c r="B299" s="10"/>
      <c r="C299" s="10"/>
      <c r="D299" s="10"/>
      <c r="E299" s="29"/>
      <c r="F299" s="13"/>
      <c r="G299" s="13"/>
      <c r="H299" s="13"/>
      <c r="I299" s="13"/>
      <c r="J299" s="13"/>
      <c r="K299" s="8"/>
    </row>
    <row r="300">
      <c r="A300" s="10"/>
      <c r="B300" s="10"/>
      <c r="C300" s="10"/>
      <c r="D300" s="10"/>
      <c r="E300" s="29"/>
      <c r="F300" s="13"/>
      <c r="G300" s="13"/>
      <c r="H300" s="13"/>
      <c r="I300" s="13"/>
      <c r="J300" s="13"/>
      <c r="K300" s="8"/>
    </row>
    <row r="301">
      <c r="A301" s="10"/>
      <c r="B301" s="10"/>
      <c r="C301" s="10"/>
      <c r="D301" s="10"/>
      <c r="E301" s="29"/>
      <c r="F301" s="13"/>
      <c r="G301" s="13"/>
      <c r="H301" s="13"/>
      <c r="I301" s="13"/>
      <c r="J301" s="13"/>
      <c r="K301" s="8"/>
    </row>
    <row r="302">
      <c r="A302" s="10"/>
      <c r="B302" s="10"/>
      <c r="C302" s="10"/>
      <c r="D302" s="10"/>
      <c r="E302" s="29"/>
      <c r="F302" s="13"/>
      <c r="G302" s="13"/>
      <c r="H302" s="13"/>
      <c r="I302" s="13"/>
      <c r="J302" s="13"/>
      <c r="K302" s="8"/>
    </row>
    <row r="303">
      <c r="A303" s="10"/>
      <c r="B303" s="10"/>
      <c r="C303" s="10"/>
      <c r="D303" s="10"/>
      <c r="E303" s="29"/>
      <c r="F303" s="13"/>
      <c r="G303" s="13"/>
      <c r="H303" s="13"/>
      <c r="I303" s="13"/>
      <c r="J303" s="13"/>
      <c r="K303" s="8"/>
    </row>
    <row r="304">
      <c r="A304" s="10"/>
      <c r="B304" s="10"/>
      <c r="C304" s="10"/>
      <c r="D304" s="10"/>
      <c r="E304" s="29"/>
      <c r="F304" s="13"/>
      <c r="G304" s="13"/>
      <c r="H304" s="13"/>
      <c r="I304" s="13"/>
      <c r="J304" s="13"/>
      <c r="K304" s="8"/>
    </row>
    <row r="305">
      <c r="A305" s="10"/>
      <c r="B305" s="10"/>
      <c r="C305" s="10"/>
      <c r="D305" s="10"/>
      <c r="E305" s="29"/>
      <c r="F305" s="13"/>
      <c r="G305" s="13"/>
      <c r="H305" s="13"/>
      <c r="I305" s="13"/>
      <c r="J305" s="13"/>
      <c r="K305" s="8"/>
    </row>
    <row r="306">
      <c r="A306" s="10"/>
      <c r="B306" s="10"/>
      <c r="C306" s="10"/>
      <c r="D306" s="10"/>
      <c r="E306" s="29"/>
      <c r="F306" s="13"/>
      <c r="G306" s="13"/>
      <c r="H306" s="13"/>
      <c r="I306" s="13"/>
      <c r="J306" s="13"/>
      <c r="K306" s="8"/>
    </row>
    <row r="307">
      <c r="A307" s="10"/>
      <c r="B307" s="10"/>
      <c r="C307" s="10"/>
      <c r="D307" s="10"/>
      <c r="E307" s="29"/>
      <c r="F307" s="13"/>
      <c r="G307" s="13"/>
      <c r="H307" s="13"/>
      <c r="I307" s="13"/>
      <c r="J307" s="13"/>
      <c r="K307" s="8"/>
    </row>
    <row r="308">
      <c r="A308" s="10"/>
      <c r="B308" s="10"/>
      <c r="C308" s="10"/>
      <c r="D308" s="10"/>
      <c r="E308" s="29"/>
      <c r="F308" s="13"/>
      <c r="G308" s="13"/>
      <c r="H308" s="13"/>
      <c r="I308" s="13"/>
      <c r="J308" s="13"/>
      <c r="K308" s="8"/>
    </row>
    <row r="309">
      <c r="A309" s="10"/>
      <c r="B309" s="10"/>
      <c r="C309" s="10"/>
      <c r="D309" s="10"/>
      <c r="E309" s="29"/>
      <c r="F309" s="13"/>
      <c r="G309" s="13"/>
      <c r="H309" s="13"/>
      <c r="I309" s="13"/>
      <c r="J309" s="13"/>
      <c r="K309" s="8"/>
    </row>
    <row r="310">
      <c r="A310" s="10"/>
      <c r="B310" s="10"/>
      <c r="C310" s="10"/>
      <c r="D310" s="10"/>
      <c r="E310" s="29"/>
      <c r="F310" s="13"/>
      <c r="G310" s="13"/>
      <c r="H310" s="13"/>
      <c r="I310" s="13"/>
      <c r="J310" s="13"/>
      <c r="K310" s="8"/>
    </row>
    <row r="311">
      <c r="A311" s="10"/>
      <c r="B311" s="10"/>
      <c r="C311" s="10"/>
      <c r="D311" s="10"/>
      <c r="E311" s="29"/>
      <c r="F311" s="13"/>
      <c r="G311" s="13"/>
      <c r="H311" s="13"/>
      <c r="I311" s="13"/>
      <c r="J311" s="13"/>
      <c r="K311" s="8"/>
    </row>
    <row r="312">
      <c r="A312" s="10"/>
      <c r="B312" s="10"/>
      <c r="C312" s="10"/>
      <c r="D312" s="10"/>
      <c r="E312" s="29"/>
      <c r="F312" s="13"/>
      <c r="G312" s="13"/>
      <c r="H312" s="13"/>
      <c r="I312" s="13"/>
      <c r="J312" s="13"/>
      <c r="K312" s="8"/>
    </row>
    <row r="313">
      <c r="A313" s="10"/>
      <c r="B313" s="10"/>
      <c r="C313" s="10"/>
      <c r="D313" s="10"/>
      <c r="E313" s="29"/>
      <c r="F313" s="13"/>
      <c r="G313" s="13"/>
      <c r="H313" s="13"/>
      <c r="I313" s="13"/>
      <c r="J313" s="13"/>
      <c r="K313" s="8"/>
    </row>
    <row r="314">
      <c r="A314" s="10"/>
      <c r="B314" s="10"/>
      <c r="C314" s="10"/>
      <c r="D314" s="10"/>
      <c r="E314" s="29"/>
      <c r="F314" s="13"/>
      <c r="G314" s="13"/>
      <c r="H314" s="13"/>
      <c r="I314" s="13"/>
      <c r="J314" s="13"/>
      <c r="K314" s="8"/>
    </row>
    <row r="315">
      <c r="A315" s="10"/>
      <c r="B315" s="10"/>
      <c r="C315" s="10"/>
      <c r="D315" s="10"/>
      <c r="E315" s="29"/>
      <c r="F315" s="13"/>
      <c r="G315" s="13"/>
      <c r="H315" s="13"/>
      <c r="I315" s="13"/>
      <c r="J315" s="13"/>
      <c r="K315" s="8"/>
    </row>
    <row r="316">
      <c r="A316" s="10"/>
      <c r="B316" s="10"/>
      <c r="C316" s="10"/>
      <c r="D316" s="10"/>
      <c r="E316" s="29"/>
      <c r="F316" s="13"/>
      <c r="G316" s="13"/>
      <c r="H316" s="13"/>
      <c r="I316" s="13"/>
      <c r="J316" s="13"/>
      <c r="K316" s="8"/>
    </row>
    <row r="317">
      <c r="A317" s="10"/>
      <c r="B317" s="10"/>
      <c r="C317" s="10"/>
      <c r="D317" s="10"/>
      <c r="E317" s="29"/>
      <c r="F317" s="13"/>
      <c r="G317" s="13"/>
      <c r="H317" s="13"/>
      <c r="I317" s="13"/>
      <c r="J317" s="13"/>
      <c r="K317" s="8"/>
    </row>
    <row r="318">
      <c r="A318" s="10"/>
      <c r="B318" s="10"/>
      <c r="C318" s="10"/>
      <c r="D318" s="10"/>
      <c r="E318" s="29"/>
      <c r="F318" s="13"/>
      <c r="G318" s="13"/>
      <c r="H318" s="13"/>
      <c r="I318" s="13"/>
      <c r="J318" s="13"/>
      <c r="K318" s="8"/>
    </row>
    <row r="319">
      <c r="A319" s="10"/>
      <c r="B319" s="10"/>
      <c r="C319" s="10"/>
      <c r="D319" s="10"/>
      <c r="E319" s="29"/>
      <c r="F319" s="13"/>
      <c r="G319" s="13"/>
      <c r="H319" s="13"/>
      <c r="I319" s="13"/>
      <c r="J319" s="13"/>
      <c r="K319" s="8"/>
    </row>
    <row r="320">
      <c r="A320" s="10"/>
      <c r="B320" s="10"/>
      <c r="C320" s="10"/>
      <c r="D320" s="10"/>
      <c r="E320" s="29"/>
      <c r="F320" s="13"/>
      <c r="G320" s="13"/>
      <c r="H320" s="13"/>
      <c r="I320" s="13"/>
      <c r="J320" s="13"/>
      <c r="K320" s="8"/>
    </row>
    <row r="321">
      <c r="A321" s="10"/>
      <c r="B321" s="10"/>
      <c r="C321" s="10"/>
      <c r="D321" s="10"/>
      <c r="E321" s="29"/>
      <c r="F321" s="13"/>
      <c r="G321" s="13"/>
      <c r="H321" s="13"/>
      <c r="I321" s="13"/>
      <c r="J321" s="13"/>
      <c r="K321" s="8"/>
    </row>
    <row r="322">
      <c r="A322" s="10"/>
      <c r="B322" s="10"/>
      <c r="C322" s="10"/>
      <c r="D322" s="10"/>
      <c r="E322" s="29"/>
      <c r="F322" s="13"/>
      <c r="G322" s="13"/>
      <c r="H322" s="13"/>
      <c r="I322" s="13"/>
      <c r="J322" s="13"/>
      <c r="K322" s="8"/>
    </row>
    <row r="323">
      <c r="A323" s="10"/>
      <c r="B323" s="10"/>
      <c r="C323" s="10"/>
      <c r="D323" s="10"/>
      <c r="E323" s="29"/>
      <c r="F323" s="13"/>
      <c r="G323" s="13"/>
      <c r="H323" s="13"/>
      <c r="I323" s="13"/>
      <c r="J323" s="13"/>
      <c r="K323" s="8"/>
    </row>
    <row r="324">
      <c r="A324" s="10"/>
      <c r="B324" s="10"/>
      <c r="C324" s="10"/>
      <c r="D324" s="10"/>
      <c r="E324" s="29"/>
      <c r="F324" s="13"/>
      <c r="G324" s="13"/>
      <c r="H324" s="13"/>
      <c r="I324" s="13"/>
      <c r="J324" s="13"/>
      <c r="K324" s="8"/>
    </row>
    <row r="325">
      <c r="A325" s="10"/>
      <c r="B325" s="10"/>
      <c r="C325" s="10"/>
      <c r="D325" s="10"/>
      <c r="E325" s="29"/>
      <c r="F325" s="13"/>
      <c r="G325" s="13"/>
      <c r="H325" s="13"/>
      <c r="I325" s="13"/>
      <c r="J325" s="13"/>
      <c r="K325" s="8"/>
    </row>
    <row r="326">
      <c r="A326" s="10"/>
      <c r="B326" s="10"/>
      <c r="C326" s="10"/>
      <c r="D326" s="10"/>
      <c r="E326" s="29"/>
      <c r="F326" s="13"/>
      <c r="G326" s="13"/>
      <c r="H326" s="13"/>
      <c r="I326" s="13"/>
      <c r="J326" s="13"/>
      <c r="K326" s="8"/>
    </row>
    <row r="327">
      <c r="A327" s="10"/>
      <c r="B327" s="10"/>
      <c r="C327" s="10"/>
      <c r="D327" s="10"/>
      <c r="E327" s="29"/>
      <c r="F327" s="13"/>
      <c r="G327" s="13"/>
      <c r="H327" s="13"/>
      <c r="I327" s="13"/>
      <c r="J327" s="13"/>
      <c r="K327" s="8"/>
    </row>
    <row r="328">
      <c r="A328" s="10"/>
      <c r="B328" s="10"/>
      <c r="C328" s="10"/>
      <c r="D328" s="10"/>
      <c r="E328" s="29"/>
      <c r="F328" s="13"/>
      <c r="G328" s="13"/>
      <c r="H328" s="13"/>
      <c r="I328" s="13"/>
      <c r="J328" s="13"/>
      <c r="K328" s="8"/>
    </row>
    <row r="329">
      <c r="A329" s="10"/>
      <c r="B329" s="10"/>
      <c r="C329" s="10"/>
      <c r="D329" s="10"/>
      <c r="E329" s="29"/>
      <c r="F329" s="13"/>
      <c r="G329" s="13"/>
      <c r="H329" s="13"/>
      <c r="I329" s="13"/>
      <c r="J329" s="13"/>
      <c r="K329" s="8"/>
    </row>
    <row r="330">
      <c r="A330" s="10"/>
      <c r="B330" s="10"/>
      <c r="C330" s="10"/>
      <c r="D330" s="10"/>
      <c r="E330" s="29"/>
      <c r="F330" s="13"/>
      <c r="G330" s="13"/>
      <c r="H330" s="13"/>
      <c r="I330" s="13"/>
      <c r="J330" s="13"/>
      <c r="K330" s="8"/>
    </row>
    <row r="331">
      <c r="A331" s="10"/>
      <c r="B331" s="10"/>
      <c r="C331" s="10"/>
      <c r="D331" s="10"/>
      <c r="E331" s="29"/>
      <c r="F331" s="13"/>
      <c r="G331" s="13"/>
      <c r="H331" s="13"/>
      <c r="I331" s="13"/>
      <c r="J331" s="13"/>
      <c r="K331" s="8"/>
    </row>
    <row r="332">
      <c r="A332" s="10"/>
      <c r="B332" s="10"/>
      <c r="C332" s="10"/>
      <c r="D332" s="10"/>
      <c r="E332" s="29"/>
      <c r="F332" s="13"/>
      <c r="G332" s="13"/>
      <c r="H332" s="13"/>
      <c r="I332" s="13"/>
      <c r="J332" s="13"/>
      <c r="K332" s="8"/>
    </row>
    <row r="333">
      <c r="A333" s="10"/>
      <c r="B333" s="10"/>
      <c r="C333" s="10"/>
      <c r="D333" s="10"/>
      <c r="E333" s="29"/>
      <c r="F333" s="13"/>
      <c r="G333" s="13"/>
      <c r="H333" s="13"/>
      <c r="I333" s="13"/>
      <c r="J333" s="13"/>
      <c r="K333" s="8"/>
    </row>
    <row r="334">
      <c r="A334" s="10"/>
      <c r="B334" s="10"/>
      <c r="C334" s="10"/>
      <c r="D334" s="10"/>
      <c r="E334" s="29"/>
      <c r="F334" s="13"/>
      <c r="G334" s="13"/>
      <c r="H334" s="13"/>
      <c r="I334" s="13"/>
      <c r="J334" s="13"/>
      <c r="K334" s="8"/>
    </row>
    <row r="335">
      <c r="A335" s="10"/>
      <c r="B335" s="10"/>
      <c r="C335" s="10"/>
      <c r="D335" s="10"/>
      <c r="E335" s="29"/>
      <c r="F335" s="13"/>
      <c r="G335" s="13"/>
      <c r="H335" s="13"/>
      <c r="I335" s="13"/>
      <c r="J335" s="13"/>
      <c r="K335" s="8"/>
    </row>
    <row r="336">
      <c r="A336" s="10"/>
      <c r="B336" s="10"/>
      <c r="C336" s="10"/>
      <c r="D336" s="10"/>
      <c r="E336" s="29"/>
      <c r="F336" s="13"/>
      <c r="G336" s="13"/>
      <c r="H336" s="13"/>
      <c r="I336" s="13"/>
      <c r="J336" s="13"/>
      <c r="K336" s="8"/>
    </row>
    <row r="337">
      <c r="A337" s="10"/>
      <c r="B337" s="10"/>
      <c r="C337" s="10"/>
      <c r="D337" s="10"/>
      <c r="E337" s="29"/>
      <c r="F337" s="13"/>
      <c r="G337" s="13"/>
      <c r="H337" s="13"/>
      <c r="I337" s="13"/>
      <c r="J337" s="13"/>
      <c r="K337" s="8"/>
    </row>
    <row r="338">
      <c r="A338" s="10"/>
      <c r="B338" s="10"/>
      <c r="C338" s="10"/>
      <c r="D338" s="10"/>
      <c r="E338" s="29"/>
      <c r="F338" s="13"/>
      <c r="G338" s="13"/>
      <c r="H338" s="13"/>
      <c r="I338" s="13"/>
      <c r="J338" s="13"/>
      <c r="K338" s="8"/>
    </row>
    <row r="339">
      <c r="A339" s="10"/>
      <c r="B339" s="10"/>
      <c r="C339" s="10"/>
      <c r="D339" s="10"/>
      <c r="E339" s="29"/>
      <c r="F339" s="13"/>
      <c r="G339" s="13"/>
      <c r="H339" s="13"/>
      <c r="I339" s="13"/>
      <c r="J339" s="13"/>
      <c r="K339" s="8"/>
    </row>
    <row r="340">
      <c r="A340" s="10"/>
      <c r="B340" s="10"/>
      <c r="C340" s="10"/>
      <c r="D340" s="10"/>
      <c r="E340" s="29"/>
      <c r="F340" s="13"/>
      <c r="G340" s="13"/>
      <c r="H340" s="13"/>
      <c r="I340" s="13"/>
      <c r="J340" s="13"/>
      <c r="K340" s="8"/>
    </row>
    <row r="341">
      <c r="A341" s="10"/>
      <c r="B341" s="10"/>
      <c r="C341" s="10"/>
      <c r="D341" s="10"/>
      <c r="E341" s="29"/>
      <c r="F341" s="13"/>
      <c r="G341" s="13"/>
      <c r="H341" s="13"/>
      <c r="I341" s="13"/>
      <c r="J341" s="13"/>
      <c r="K341" s="8"/>
    </row>
    <row r="342">
      <c r="A342" s="10"/>
      <c r="B342" s="10"/>
      <c r="C342" s="10"/>
      <c r="D342" s="10"/>
      <c r="E342" s="29"/>
      <c r="F342" s="13"/>
      <c r="G342" s="13"/>
      <c r="H342" s="13"/>
      <c r="I342" s="13"/>
      <c r="J342" s="13"/>
      <c r="K342" s="8"/>
    </row>
    <row r="343">
      <c r="A343" s="10"/>
      <c r="B343" s="10"/>
      <c r="C343" s="10"/>
      <c r="D343" s="10"/>
      <c r="E343" s="29"/>
      <c r="F343" s="13"/>
      <c r="G343" s="13"/>
      <c r="H343" s="13"/>
      <c r="I343" s="13"/>
      <c r="J343" s="13"/>
      <c r="K343" s="8"/>
    </row>
    <row r="344">
      <c r="A344" s="10"/>
      <c r="B344" s="10"/>
      <c r="C344" s="10"/>
      <c r="D344" s="10"/>
      <c r="E344" s="29"/>
      <c r="F344" s="13"/>
      <c r="G344" s="13"/>
      <c r="H344" s="13"/>
      <c r="I344" s="13"/>
      <c r="J344" s="13"/>
      <c r="K344" s="8"/>
    </row>
    <row r="345">
      <c r="A345" s="10"/>
      <c r="B345" s="10"/>
      <c r="C345" s="10"/>
      <c r="D345" s="10"/>
      <c r="E345" s="29"/>
      <c r="F345" s="13"/>
      <c r="G345" s="13"/>
      <c r="H345" s="13"/>
      <c r="I345" s="13"/>
      <c r="J345" s="13"/>
      <c r="K345" s="8"/>
    </row>
    <row r="346">
      <c r="A346" s="10"/>
      <c r="B346" s="10"/>
      <c r="C346" s="10"/>
      <c r="D346" s="10"/>
      <c r="E346" s="29"/>
      <c r="F346" s="13"/>
      <c r="G346" s="13"/>
      <c r="H346" s="13"/>
      <c r="I346" s="13"/>
      <c r="J346" s="13"/>
      <c r="K346" s="8"/>
    </row>
    <row r="347">
      <c r="A347" s="10"/>
      <c r="B347" s="10"/>
      <c r="C347" s="10"/>
      <c r="D347" s="10"/>
      <c r="E347" s="29"/>
      <c r="F347" s="13"/>
      <c r="G347" s="13"/>
      <c r="H347" s="13"/>
      <c r="I347" s="13"/>
      <c r="J347" s="13"/>
      <c r="K347" s="8"/>
    </row>
    <row r="348">
      <c r="A348" s="10"/>
      <c r="B348" s="10"/>
      <c r="C348" s="10"/>
      <c r="D348" s="10"/>
      <c r="E348" s="29"/>
      <c r="F348" s="13"/>
      <c r="G348" s="13"/>
      <c r="H348" s="13"/>
      <c r="I348" s="13"/>
      <c r="J348" s="13"/>
      <c r="K348" s="8"/>
    </row>
    <row r="349">
      <c r="A349" s="10"/>
      <c r="B349" s="10"/>
      <c r="C349" s="10"/>
      <c r="D349" s="10"/>
      <c r="E349" s="29"/>
      <c r="F349" s="13"/>
      <c r="G349" s="13"/>
      <c r="H349" s="13"/>
      <c r="I349" s="13"/>
      <c r="J349" s="13"/>
      <c r="K349" s="8"/>
    </row>
    <row r="350">
      <c r="A350" s="10"/>
      <c r="B350" s="10"/>
      <c r="C350" s="10"/>
      <c r="D350" s="10"/>
      <c r="E350" s="29"/>
      <c r="F350" s="13"/>
      <c r="G350" s="13"/>
      <c r="H350" s="13"/>
      <c r="I350" s="13"/>
      <c r="J350" s="13"/>
      <c r="K350" s="8"/>
    </row>
    <row r="351">
      <c r="A351" s="10"/>
      <c r="B351" s="10"/>
      <c r="C351" s="10"/>
      <c r="D351" s="10"/>
      <c r="E351" s="29"/>
      <c r="F351" s="13"/>
      <c r="G351" s="13"/>
      <c r="H351" s="13"/>
      <c r="I351" s="13"/>
      <c r="J351" s="13"/>
      <c r="K351" s="8"/>
    </row>
    <row r="352">
      <c r="A352" s="10"/>
      <c r="B352" s="10"/>
      <c r="C352" s="10"/>
      <c r="D352" s="10"/>
      <c r="E352" s="29"/>
      <c r="F352" s="13"/>
      <c r="G352" s="13"/>
      <c r="H352" s="13"/>
      <c r="I352" s="13"/>
      <c r="J352" s="13"/>
      <c r="K352" s="8"/>
    </row>
    <row r="353">
      <c r="A353" s="10"/>
      <c r="B353" s="10"/>
      <c r="C353" s="10"/>
      <c r="D353" s="10"/>
      <c r="E353" s="29"/>
      <c r="F353" s="13"/>
      <c r="G353" s="13"/>
      <c r="H353" s="13"/>
      <c r="I353" s="13"/>
      <c r="J353" s="13"/>
      <c r="K353" s="8"/>
    </row>
    <row r="354">
      <c r="A354" s="10"/>
      <c r="B354" s="10"/>
      <c r="C354" s="10"/>
      <c r="D354" s="10"/>
      <c r="E354" s="29"/>
      <c r="F354" s="13"/>
      <c r="G354" s="13"/>
      <c r="H354" s="13"/>
      <c r="I354" s="13"/>
      <c r="J354" s="13"/>
      <c r="K354" s="8"/>
    </row>
    <row r="355">
      <c r="A355" s="10"/>
      <c r="B355" s="10"/>
      <c r="C355" s="10"/>
      <c r="D355" s="10"/>
      <c r="E355" s="29"/>
      <c r="F355" s="13"/>
      <c r="G355" s="13"/>
      <c r="H355" s="13"/>
      <c r="I355" s="13"/>
      <c r="J355" s="13"/>
      <c r="K355" s="8"/>
    </row>
    <row r="356">
      <c r="A356" s="10"/>
      <c r="B356" s="10"/>
      <c r="C356" s="10"/>
      <c r="D356" s="10"/>
      <c r="E356" s="29"/>
      <c r="F356" s="13"/>
      <c r="G356" s="13"/>
      <c r="H356" s="13"/>
      <c r="I356" s="13"/>
      <c r="J356" s="13"/>
      <c r="K356" s="8"/>
    </row>
    <row r="357">
      <c r="A357" s="10"/>
      <c r="B357" s="10"/>
      <c r="C357" s="10"/>
      <c r="D357" s="10"/>
      <c r="E357" s="29"/>
      <c r="F357" s="13"/>
      <c r="G357" s="13"/>
      <c r="H357" s="13"/>
      <c r="I357" s="13"/>
      <c r="J357" s="13"/>
      <c r="K357" s="8"/>
    </row>
    <row r="358">
      <c r="A358" s="10"/>
      <c r="B358" s="10"/>
      <c r="C358" s="10"/>
      <c r="D358" s="10"/>
      <c r="E358" s="29"/>
      <c r="F358" s="13"/>
      <c r="G358" s="13"/>
      <c r="H358" s="13"/>
      <c r="I358" s="13"/>
      <c r="J358" s="13"/>
      <c r="K358" s="8"/>
    </row>
    <row r="359">
      <c r="A359" s="10"/>
      <c r="B359" s="10"/>
      <c r="C359" s="10"/>
      <c r="D359" s="10"/>
      <c r="E359" s="29"/>
      <c r="F359" s="13"/>
      <c r="G359" s="13"/>
      <c r="H359" s="13"/>
      <c r="I359" s="13"/>
      <c r="J359" s="13"/>
      <c r="K359" s="8"/>
    </row>
    <row r="360">
      <c r="A360" s="10"/>
      <c r="B360" s="10"/>
      <c r="C360" s="10"/>
      <c r="D360" s="10"/>
      <c r="E360" s="29"/>
      <c r="F360" s="13"/>
      <c r="G360" s="13"/>
      <c r="H360" s="13"/>
      <c r="I360" s="13"/>
      <c r="J360" s="13"/>
      <c r="K360" s="8"/>
    </row>
    <row r="361">
      <c r="A361" s="10"/>
      <c r="B361" s="10"/>
      <c r="C361" s="10"/>
      <c r="D361" s="10"/>
      <c r="E361" s="29"/>
      <c r="F361" s="13"/>
      <c r="G361" s="13"/>
      <c r="H361" s="13"/>
      <c r="I361" s="13"/>
      <c r="J361" s="13"/>
      <c r="K361" s="8"/>
    </row>
    <row r="362">
      <c r="A362" s="10"/>
      <c r="B362" s="10"/>
      <c r="C362" s="10"/>
      <c r="D362" s="10"/>
      <c r="E362" s="29"/>
      <c r="F362" s="13"/>
      <c r="G362" s="13"/>
      <c r="H362" s="13"/>
      <c r="I362" s="13"/>
      <c r="J362" s="13"/>
      <c r="K362" s="8"/>
    </row>
    <row r="363">
      <c r="A363" s="10"/>
      <c r="B363" s="10"/>
      <c r="C363" s="10"/>
      <c r="D363" s="10"/>
      <c r="E363" s="29"/>
      <c r="F363" s="13"/>
      <c r="G363" s="13"/>
      <c r="H363" s="13"/>
      <c r="I363" s="13"/>
      <c r="J363" s="13"/>
      <c r="K363" s="8"/>
    </row>
    <row r="364">
      <c r="A364" s="10"/>
      <c r="B364" s="10"/>
      <c r="C364" s="10"/>
      <c r="D364" s="10"/>
      <c r="E364" s="29"/>
      <c r="F364" s="13"/>
      <c r="G364" s="13"/>
      <c r="H364" s="13"/>
      <c r="I364" s="13"/>
      <c r="J364" s="13"/>
      <c r="K364" s="8"/>
    </row>
    <row r="365">
      <c r="A365" s="10"/>
      <c r="B365" s="10"/>
      <c r="C365" s="10"/>
      <c r="D365" s="10"/>
      <c r="E365" s="29"/>
      <c r="F365" s="13"/>
      <c r="G365" s="13"/>
      <c r="H365" s="13"/>
      <c r="I365" s="13"/>
      <c r="J365" s="13"/>
      <c r="K365" s="8"/>
    </row>
    <row r="366">
      <c r="A366" s="10"/>
      <c r="B366" s="10"/>
      <c r="C366" s="10"/>
      <c r="D366" s="10"/>
      <c r="E366" s="29"/>
      <c r="F366" s="13"/>
      <c r="G366" s="13"/>
      <c r="H366" s="13"/>
      <c r="I366" s="13"/>
      <c r="J366" s="13"/>
      <c r="K366" s="8"/>
    </row>
    <row r="367">
      <c r="A367" s="10"/>
      <c r="B367" s="10"/>
      <c r="C367" s="10"/>
      <c r="D367" s="10"/>
      <c r="E367" s="29"/>
      <c r="F367" s="13"/>
      <c r="G367" s="13"/>
      <c r="H367" s="13"/>
      <c r="I367" s="13"/>
      <c r="J367" s="13"/>
      <c r="K367" s="8"/>
    </row>
    <row r="368">
      <c r="A368" s="10"/>
      <c r="B368" s="10"/>
      <c r="C368" s="10"/>
      <c r="D368" s="10"/>
      <c r="E368" s="29"/>
      <c r="F368" s="13"/>
      <c r="G368" s="13"/>
      <c r="H368" s="13"/>
      <c r="I368" s="13"/>
      <c r="J368" s="13"/>
      <c r="K368" s="8"/>
    </row>
    <row r="369">
      <c r="A369" s="10"/>
      <c r="B369" s="10"/>
      <c r="C369" s="10"/>
      <c r="D369" s="10"/>
      <c r="E369" s="29"/>
      <c r="F369" s="13"/>
      <c r="G369" s="13"/>
      <c r="H369" s="13"/>
      <c r="I369" s="13"/>
      <c r="J369" s="13"/>
      <c r="K369" s="8"/>
    </row>
    <row r="370">
      <c r="A370" s="10"/>
      <c r="B370" s="10"/>
      <c r="C370" s="10"/>
      <c r="D370" s="10"/>
      <c r="E370" s="29"/>
      <c r="F370" s="13"/>
      <c r="G370" s="13"/>
      <c r="H370" s="13"/>
      <c r="I370" s="13"/>
      <c r="J370" s="13"/>
      <c r="K370" s="8"/>
    </row>
    <row r="371">
      <c r="A371" s="10"/>
      <c r="B371" s="10"/>
      <c r="C371" s="10"/>
      <c r="D371" s="10"/>
      <c r="E371" s="29"/>
      <c r="F371" s="13"/>
      <c r="G371" s="13"/>
      <c r="H371" s="13"/>
      <c r="I371" s="13"/>
      <c r="J371" s="13"/>
      <c r="K371" s="8"/>
    </row>
    <row r="372">
      <c r="A372" s="10"/>
      <c r="B372" s="10"/>
      <c r="C372" s="10"/>
      <c r="D372" s="10"/>
      <c r="E372" s="29"/>
      <c r="F372" s="13"/>
      <c r="G372" s="13"/>
      <c r="H372" s="13"/>
      <c r="I372" s="13"/>
      <c r="J372" s="13"/>
      <c r="K372" s="8"/>
    </row>
    <row r="373">
      <c r="A373" s="10"/>
      <c r="B373" s="10"/>
      <c r="C373" s="10"/>
      <c r="D373" s="10"/>
      <c r="E373" s="29"/>
      <c r="F373" s="13"/>
      <c r="G373" s="13"/>
      <c r="H373" s="13"/>
      <c r="I373" s="13"/>
      <c r="J373" s="13"/>
      <c r="K373" s="8"/>
    </row>
    <row r="374">
      <c r="A374" s="10"/>
      <c r="B374" s="10"/>
      <c r="C374" s="10"/>
      <c r="D374" s="10"/>
      <c r="E374" s="29"/>
      <c r="F374" s="13"/>
      <c r="G374" s="13"/>
      <c r="H374" s="13"/>
      <c r="I374" s="13"/>
      <c r="J374" s="13"/>
      <c r="K374" s="8"/>
    </row>
    <row r="375">
      <c r="A375" s="10"/>
      <c r="B375" s="10"/>
      <c r="C375" s="10"/>
      <c r="D375" s="10"/>
      <c r="E375" s="29"/>
      <c r="F375" s="13"/>
      <c r="G375" s="13"/>
      <c r="H375" s="13"/>
      <c r="I375" s="13"/>
      <c r="J375" s="13"/>
      <c r="K375" s="8"/>
    </row>
    <row r="376">
      <c r="A376" s="10"/>
      <c r="B376" s="10"/>
      <c r="C376" s="10"/>
      <c r="D376" s="10"/>
      <c r="E376" s="29"/>
      <c r="F376" s="13"/>
      <c r="G376" s="13"/>
      <c r="H376" s="13"/>
      <c r="I376" s="13"/>
      <c r="J376" s="13"/>
      <c r="K376" s="8"/>
    </row>
    <row r="377">
      <c r="A377" s="10"/>
      <c r="B377" s="10"/>
      <c r="C377" s="10"/>
      <c r="D377" s="10"/>
      <c r="E377" s="29"/>
      <c r="F377" s="13"/>
      <c r="G377" s="13"/>
      <c r="H377" s="13"/>
      <c r="I377" s="13"/>
      <c r="J377" s="13"/>
      <c r="K377" s="8"/>
    </row>
    <row r="378">
      <c r="A378" s="10"/>
      <c r="B378" s="10"/>
      <c r="C378" s="10"/>
      <c r="D378" s="10"/>
      <c r="E378" s="29"/>
      <c r="F378" s="13"/>
      <c r="G378" s="13"/>
      <c r="H378" s="13"/>
      <c r="I378" s="13"/>
      <c r="J378" s="13"/>
      <c r="K378" s="8"/>
    </row>
    <row r="379">
      <c r="A379" s="10"/>
      <c r="B379" s="10"/>
      <c r="C379" s="10"/>
      <c r="D379" s="10"/>
      <c r="E379" s="29"/>
      <c r="F379" s="13"/>
      <c r="G379" s="13"/>
      <c r="H379" s="13"/>
      <c r="I379" s="13"/>
      <c r="J379" s="13"/>
      <c r="K379" s="8"/>
    </row>
    <row r="380">
      <c r="A380" s="10"/>
      <c r="B380" s="10"/>
      <c r="C380" s="10"/>
      <c r="D380" s="10"/>
      <c r="E380" s="29"/>
      <c r="F380" s="13"/>
      <c r="G380" s="13"/>
      <c r="H380" s="13"/>
      <c r="I380" s="13"/>
      <c r="J380" s="13"/>
      <c r="K380" s="8"/>
    </row>
    <row r="381">
      <c r="A381" s="10"/>
      <c r="B381" s="10"/>
      <c r="C381" s="10"/>
      <c r="D381" s="10"/>
      <c r="E381" s="29"/>
      <c r="F381" s="13"/>
      <c r="G381" s="13"/>
      <c r="H381" s="13"/>
      <c r="I381" s="13"/>
      <c r="J381" s="13"/>
      <c r="K381" s="8"/>
    </row>
    <row r="382">
      <c r="A382" s="10"/>
      <c r="B382" s="10"/>
      <c r="C382" s="10"/>
      <c r="D382" s="10"/>
      <c r="E382" s="29"/>
      <c r="F382" s="13"/>
      <c r="G382" s="13"/>
      <c r="H382" s="13"/>
      <c r="I382" s="13"/>
      <c r="J382" s="13"/>
      <c r="K382" s="8"/>
    </row>
    <row r="383">
      <c r="A383" s="10"/>
      <c r="B383" s="10"/>
      <c r="C383" s="10"/>
      <c r="D383" s="10"/>
      <c r="E383" s="29"/>
      <c r="F383" s="13"/>
      <c r="G383" s="13"/>
      <c r="H383" s="13"/>
      <c r="I383" s="13"/>
      <c r="J383" s="13"/>
      <c r="K383" s="8"/>
    </row>
    <row r="384">
      <c r="A384" s="10"/>
      <c r="B384" s="10"/>
      <c r="C384" s="10"/>
      <c r="D384" s="10"/>
      <c r="E384" s="29"/>
      <c r="F384" s="13"/>
      <c r="G384" s="13"/>
      <c r="H384" s="13"/>
      <c r="I384" s="13"/>
      <c r="J384" s="13"/>
      <c r="K384" s="8"/>
    </row>
    <row r="385">
      <c r="A385" s="10"/>
      <c r="B385" s="10"/>
      <c r="C385" s="10"/>
      <c r="D385" s="10"/>
      <c r="E385" s="29"/>
      <c r="F385" s="13"/>
      <c r="G385" s="13"/>
      <c r="H385" s="13"/>
      <c r="I385" s="13"/>
      <c r="J385" s="13"/>
      <c r="K385" s="8"/>
    </row>
    <row r="386">
      <c r="A386" s="10"/>
      <c r="B386" s="10"/>
      <c r="C386" s="10"/>
      <c r="D386" s="10"/>
      <c r="E386" s="29"/>
      <c r="F386" s="13"/>
      <c r="G386" s="13"/>
      <c r="H386" s="13"/>
      <c r="I386" s="13"/>
      <c r="J386" s="13"/>
      <c r="K386" s="8"/>
    </row>
    <row r="387">
      <c r="A387" s="10"/>
      <c r="B387" s="10"/>
      <c r="C387" s="10"/>
      <c r="D387" s="10"/>
      <c r="E387" s="29"/>
      <c r="F387" s="13"/>
      <c r="G387" s="13"/>
      <c r="H387" s="13"/>
      <c r="I387" s="13"/>
      <c r="J387" s="13"/>
      <c r="K387" s="8"/>
    </row>
    <row r="388">
      <c r="A388" s="10"/>
      <c r="B388" s="10"/>
      <c r="C388" s="10"/>
      <c r="D388" s="10"/>
      <c r="E388" s="29"/>
      <c r="F388" s="13"/>
      <c r="G388" s="13"/>
      <c r="H388" s="13"/>
      <c r="I388" s="13"/>
      <c r="J388" s="13"/>
      <c r="K388" s="8"/>
    </row>
    <row r="389">
      <c r="A389" s="10"/>
      <c r="B389" s="10"/>
      <c r="C389" s="10"/>
      <c r="D389" s="10"/>
      <c r="E389" s="29"/>
      <c r="F389" s="13"/>
      <c r="G389" s="13"/>
      <c r="H389" s="13"/>
      <c r="I389" s="13"/>
      <c r="J389" s="13"/>
      <c r="K389" s="8"/>
    </row>
    <row r="390">
      <c r="A390" s="10"/>
      <c r="B390" s="10"/>
      <c r="C390" s="10"/>
      <c r="D390" s="10"/>
      <c r="E390" s="29"/>
      <c r="F390" s="13"/>
      <c r="G390" s="13"/>
      <c r="H390" s="13"/>
      <c r="I390" s="13"/>
      <c r="J390" s="13"/>
      <c r="K390" s="8"/>
    </row>
    <row r="391">
      <c r="A391" s="10"/>
      <c r="B391" s="10"/>
      <c r="C391" s="10"/>
      <c r="D391" s="10"/>
      <c r="E391" s="29"/>
      <c r="F391" s="13"/>
      <c r="G391" s="13"/>
      <c r="H391" s="13"/>
      <c r="I391" s="13"/>
      <c r="J391" s="13"/>
      <c r="K391" s="8"/>
    </row>
    <row r="392">
      <c r="A392" s="10"/>
      <c r="B392" s="10"/>
      <c r="C392" s="10"/>
      <c r="D392" s="10"/>
      <c r="E392" s="29"/>
      <c r="F392" s="13"/>
      <c r="G392" s="13"/>
      <c r="H392" s="13"/>
      <c r="I392" s="13"/>
      <c r="J392" s="13"/>
      <c r="K392" s="8"/>
    </row>
    <row r="393">
      <c r="A393" s="10"/>
      <c r="B393" s="10"/>
      <c r="C393" s="10"/>
      <c r="D393" s="10"/>
      <c r="E393" s="29"/>
      <c r="F393" s="13"/>
      <c r="G393" s="13"/>
      <c r="H393" s="13"/>
      <c r="I393" s="13"/>
      <c r="J393" s="13"/>
      <c r="K393" s="8"/>
    </row>
    <row r="394">
      <c r="A394" s="10"/>
      <c r="B394" s="10"/>
      <c r="C394" s="10"/>
      <c r="D394" s="10"/>
      <c r="E394" s="29"/>
      <c r="F394" s="13"/>
      <c r="G394" s="13"/>
      <c r="H394" s="13"/>
      <c r="I394" s="13"/>
      <c r="J394" s="13"/>
      <c r="K394" s="8"/>
    </row>
    <row r="395">
      <c r="A395" s="10"/>
      <c r="B395" s="10"/>
      <c r="C395" s="10"/>
      <c r="D395" s="10"/>
      <c r="E395" s="29"/>
      <c r="F395" s="13"/>
      <c r="G395" s="13"/>
      <c r="H395" s="13"/>
      <c r="I395" s="13"/>
      <c r="J395" s="13"/>
      <c r="K395" s="8"/>
    </row>
    <row r="396">
      <c r="A396" s="10"/>
      <c r="B396" s="10"/>
      <c r="C396" s="10"/>
      <c r="D396" s="10"/>
      <c r="E396" s="29"/>
      <c r="F396" s="13"/>
      <c r="G396" s="13"/>
      <c r="H396" s="13"/>
      <c r="I396" s="13"/>
      <c r="J396" s="13"/>
      <c r="K396" s="8"/>
    </row>
    <row r="397">
      <c r="A397" s="10"/>
      <c r="B397" s="10"/>
      <c r="C397" s="10"/>
      <c r="D397" s="10"/>
      <c r="E397" s="29"/>
      <c r="F397" s="13"/>
      <c r="G397" s="13"/>
      <c r="H397" s="13"/>
      <c r="I397" s="13"/>
      <c r="J397" s="13"/>
      <c r="K397" s="8"/>
    </row>
    <row r="398">
      <c r="A398" s="10"/>
      <c r="B398" s="10"/>
      <c r="C398" s="10"/>
      <c r="D398" s="10"/>
      <c r="E398" s="29"/>
      <c r="F398" s="13"/>
      <c r="G398" s="13"/>
      <c r="H398" s="13"/>
      <c r="I398" s="13"/>
      <c r="J398" s="13"/>
      <c r="K398" s="8"/>
    </row>
    <row r="399">
      <c r="A399" s="10"/>
      <c r="B399" s="10"/>
      <c r="C399" s="10"/>
      <c r="D399" s="10"/>
      <c r="E399" s="29"/>
      <c r="F399" s="13"/>
      <c r="G399" s="13"/>
      <c r="H399" s="13"/>
      <c r="I399" s="13"/>
      <c r="J399" s="13"/>
      <c r="K399" s="8"/>
    </row>
    <row r="400">
      <c r="A400" s="10"/>
      <c r="B400" s="10"/>
      <c r="C400" s="10"/>
      <c r="D400" s="10"/>
      <c r="E400" s="29"/>
      <c r="F400" s="13"/>
      <c r="G400" s="13"/>
      <c r="H400" s="13"/>
      <c r="I400" s="13"/>
      <c r="J400" s="13"/>
      <c r="K400" s="8"/>
    </row>
    <row r="401">
      <c r="A401" s="10"/>
      <c r="B401" s="10"/>
      <c r="C401" s="10"/>
      <c r="D401" s="10"/>
      <c r="E401" s="29"/>
      <c r="F401" s="13"/>
      <c r="G401" s="13"/>
      <c r="H401" s="13"/>
      <c r="I401" s="13"/>
      <c r="J401" s="13"/>
      <c r="K401" s="8"/>
    </row>
    <row r="402">
      <c r="A402" s="10"/>
      <c r="B402" s="10"/>
      <c r="C402" s="10"/>
      <c r="D402" s="10"/>
      <c r="E402" s="29"/>
      <c r="F402" s="13"/>
      <c r="G402" s="13"/>
      <c r="H402" s="13"/>
      <c r="I402" s="13"/>
      <c r="J402" s="13"/>
      <c r="K402" s="8"/>
    </row>
    <row r="403">
      <c r="A403" s="10"/>
      <c r="B403" s="10"/>
      <c r="C403" s="10"/>
      <c r="D403" s="10"/>
      <c r="E403" s="29"/>
      <c r="F403" s="13"/>
      <c r="G403" s="13"/>
      <c r="H403" s="13"/>
      <c r="I403" s="13"/>
      <c r="J403" s="13"/>
      <c r="K403" s="8"/>
    </row>
    <row r="404">
      <c r="A404" s="10"/>
      <c r="B404" s="10"/>
      <c r="C404" s="10"/>
      <c r="D404" s="10"/>
      <c r="E404" s="29"/>
      <c r="F404" s="13"/>
      <c r="G404" s="13"/>
      <c r="H404" s="13"/>
      <c r="I404" s="13"/>
      <c r="J404" s="13"/>
      <c r="K404" s="8"/>
    </row>
    <row r="405">
      <c r="A405" s="10"/>
      <c r="B405" s="10"/>
      <c r="C405" s="10"/>
      <c r="D405" s="10"/>
      <c r="E405" s="29"/>
      <c r="F405" s="13"/>
      <c r="G405" s="13"/>
      <c r="H405" s="13"/>
      <c r="I405" s="13"/>
      <c r="J405" s="13"/>
      <c r="K405" s="8"/>
    </row>
    <row r="406">
      <c r="A406" s="10"/>
      <c r="B406" s="10"/>
      <c r="C406" s="10"/>
      <c r="D406" s="10"/>
      <c r="E406" s="29"/>
      <c r="F406" s="13"/>
      <c r="G406" s="13"/>
      <c r="H406" s="13"/>
      <c r="I406" s="13"/>
      <c r="J406" s="13"/>
      <c r="K406" s="8"/>
    </row>
    <row r="407">
      <c r="A407" s="10"/>
      <c r="B407" s="10"/>
      <c r="C407" s="10"/>
      <c r="D407" s="10"/>
      <c r="E407" s="29"/>
      <c r="F407" s="13"/>
      <c r="G407" s="13"/>
      <c r="H407" s="13"/>
      <c r="I407" s="13"/>
      <c r="J407" s="13"/>
      <c r="K407" s="8"/>
    </row>
    <row r="408">
      <c r="A408" s="10"/>
      <c r="B408" s="10"/>
      <c r="C408" s="10"/>
      <c r="D408" s="10"/>
      <c r="E408" s="29"/>
      <c r="F408" s="13"/>
      <c r="G408" s="13"/>
      <c r="H408" s="13"/>
      <c r="I408" s="13"/>
      <c r="J408" s="13"/>
      <c r="K408" s="8"/>
    </row>
    <row r="409">
      <c r="A409" s="10"/>
      <c r="B409" s="10"/>
      <c r="C409" s="10"/>
      <c r="D409" s="10"/>
      <c r="E409" s="29"/>
      <c r="F409" s="13"/>
      <c r="G409" s="13"/>
      <c r="H409" s="13"/>
      <c r="I409" s="13"/>
      <c r="J409" s="13"/>
      <c r="K409" s="8"/>
    </row>
    <row r="410">
      <c r="A410" s="10"/>
      <c r="B410" s="10"/>
      <c r="C410" s="10"/>
      <c r="D410" s="10"/>
      <c r="E410" s="29"/>
      <c r="F410" s="13"/>
      <c r="G410" s="13"/>
      <c r="H410" s="13"/>
      <c r="I410" s="13"/>
      <c r="J410" s="13"/>
      <c r="K410" s="8"/>
    </row>
    <row r="411">
      <c r="A411" s="10"/>
      <c r="B411" s="10"/>
      <c r="C411" s="10"/>
      <c r="D411" s="10"/>
      <c r="E411" s="29"/>
      <c r="F411" s="13"/>
      <c r="G411" s="13"/>
      <c r="H411" s="13"/>
      <c r="I411" s="13"/>
      <c r="J411" s="13"/>
      <c r="K411" s="8"/>
    </row>
    <row r="412">
      <c r="A412" s="10"/>
      <c r="B412" s="10"/>
      <c r="C412" s="10"/>
      <c r="D412" s="10"/>
      <c r="E412" s="29"/>
      <c r="F412" s="13"/>
      <c r="G412" s="13"/>
      <c r="H412" s="13"/>
      <c r="I412" s="13"/>
      <c r="J412" s="13"/>
      <c r="K412" s="8"/>
    </row>
    <row r="413">
      <c r="A413" s="10"/>
      <c r="B413" s="10"/>
      <c r="C413" s="10"/>
      <c r="D413" s="10"/>
      <c r="E413" s="29"/>
      <c r="F413" s="13"/>
      <c r="G413" s="13"/>
      <c r="H413" s="13"/>
      <c r="I413" s="13"/>
      <c r="J413" s="13"/>
      <c r="K413" s="8"/>
    </row>
    <row r="414">
      <c r="A414" s="10"/>
      <c r="B414" s="10"/>
      <c r="C414" s="10"/>
      <c r="D414" s="10"/>
      <c r="E414" s="29"/>
      <c r="F414" s="13"/>
      <c r="G414" s="13"/>
      <c r="H414" s="13"/>
      <c r="I414" s="13"/>
      <c r="J414" s="13"/>
      <c r="K414" s="8"/>
    </row>
    <row r="415">
      <c r="A415" s="10"/>
      <c r="B415" s="10"/>
      <c r="C415" s="10"/>
      <c r="D415" s="10"/>
      <c r="E415" s="29"/>
      <c r="F415" s="13"/>
      <c r="G415" s="13"/>
      <c r="H415" s="13"/>
      <c r="I415" s="13"/>
      <c r="J415" s="13"/>
      <c r="K415" s="8"/>
    </row>
    <row r="416">
      <c r="A416" s="10"/>
      <c r="B416" s="10"/>
      <c r="C416" s="10"/>
      <c r="D416" s="10"/>
      <c r="E416" s="29"/>
      <c r="F416" s="13"/>
      <c r="G416" s="13"/>
      <c r="H416" s="13"/>
      <c r="I416" s="13"/>
      <c r="J416" s="13"/>
      <c r="K416" s="8"/>
    </row>
    <row r="417">
      <c r="A417" s="10"/>
      <c r="B417" s="10"/>
      <c r="C417" s="10"/>
      <c r="D417" s="10"/>
      <c r="E417" s="29"/>
      <c r="F417" s="13"/>
      <c r="G417" s="13"/>
      <c r="H417" s="13"/>
      <c r="I417" s="13"/>
      <c r="J417" s="13"/>
      <c r="K417" s="8"/>
    </row>
    <row r="418">
      <c r="A418" s="10"/>
      <c r="B418" s="10"/>
      <c r="C418" s="10"/>
      <c r="D418" s="10"/>
      <c r="E418" s="29"/>
      <c r="F418" s="13"/>
      <c r="G418" s="13"/>
      <c r="H418" s="13"/>
      <c r="I418" s="13"/>
      <c r="J418" s="13"/>
      <c r="K418" s="8"/>
    </row>
    <row r="419">
      <c r="A419" s="10"/>
      <c r="B419" s="10"/>
      <c r="C419" s="10"/>
      <c r="D419" s="10"/>
      <c r="E419" s="29"/>
      <c r="F419" s="13"/>
      <c r="G419" s="13"/>
      <c r="H419" s="13"/>
      <c r="I419" s="13"/>
      <c r="J419" s="13"/>
      <c r="K419" s="8"/>
    </row>
    <row r="420">
      <c r="A420" s="10"/>
      <c r="B420" s="10"/>
      <c r="C420" s="10"/>
      <c r="D420" s="10"/>
      <c r="E420" s="29"/>
      <c r="F420" s="13"/>
      <c r="G420" s="13"/>
      <c r="H420" s="13"/>
      <c r="I420" s="13"/>
      <c r="J420" s="13"/>
      <c r="K420" s="8"/>
    </row>
    <row r="421">
      <c r="A421" s="10"/>
      <c r="B421" s="10"/>
      <c r="C421" s="10"/>
      <c r="D421" s="10"/>
      <c r="E421" s="29"/>
      <c r="F421" s="13"/>
      <c r="G421" s="13"/>
      <c r="H421" s="13"/>
      <c r="I421" s="13"/>
      <c r="J421" s="13"/>
      <c r="K421" s="8"/>
    </row>
    <row r="422">
      <c r="A422" s="10"/>
      <c r="B422" s="10"/>
      <c r="C422" s="10"/>
      <c r="D422" s="10"/>
      <c r="E422" s="29"/>
      <c r="F422" s="13"/>
      <c r="G422" s="13"/>
      <c r="H422" s="13"/>
      <c r="I422" s="13"/>
      <c r="J422" s="13"/>
      <c r="K422" s="8"/>
    </row>
    <row r="423">
      <c r="A423" s="10"/>
      <c r="B423" s="10"/>
      <c r="C423" s="10"/>
      <c r="D423" s="10"/>
      <c r="E423" s="29"/>
      <c r="F423" s="13"/>
      <c r="G423" s="13"/>
      <c r="H423" s="13"/>
      <c r="I423" s="13"/>
      <c r="J423" s="13"/>
      <c r="K423" s="8"/>
    </row>
    <row r="424">
      <c r="A424" s="10"/>
      <c r="B424" s="10"/>
      <c r="C424" s="10"/>
      <c r="D424" s="10"/>
      <c r="E424" s="29"/>
      <c r="F424" s="13"/>
      <c r="G424" s="13"/>
      <c r="H424" s="13"/>
      <c r="I424" s="13"/>
      <c r="J424" s="13"/>
      <c r="K424" s="8"/>
    </row>
    <row r="425">
      <c r="A425" s="10"/>
      <c r="B425" s="10"/>
      <c r="C425" s="10"/>
      <c r="D425" s="10"/>
      <c r="E425" s="29"/>
      <c r="F425" s="13"/>
      <c r="G425" s="13"/>
      <c r="H425" s="13"/>
      <c r="I425" s="13"/>
      <c r="J425" s="13"/>
      <c r="K425" s="8"/>
    </row>
    <row r="426">
      <c r="A426" s="10"/>
      <c r="B426" s="10"/>
      <c r="C426" s="10"/>
      <c r="D426" s="10"/>
      <c r="E426" s="29"/>
      <c r="F426" s="13"/>
      <c r="G426" s="13"/>
      <c r="H426" s="13"/>
      <c r="I426" s="13"/>
      <c r="J426" s="13"/>
      <c r="K426" s="8"/>
    </row>
    <row r="427">
      <c r="A427" s="10"/>
      <c r="B427" s="10"/>
      <c r="C427" s="10"/>
      <c r="D427" s="10"/>
      <c r="E427" s="29"/>
      <c r="F427" s="13"/>
      <c r="G427" s="13"/>
      <c r="H427" s="13"/>
      <c r="I427" s="13"/>
      <c r="J427" s="13"/>
      <c r="K427" s="8"/>
    </row>
    <row r="428">
      <c r="A428" s="10"/>
      <c r="B428" s="10"/>
      <c r="C428" s="10"/>
      <c r="D428" s="10"/>
      <c r="E428" s="29"/>
      <c r="F428" s="13"/>
      <c r="G428" s="13"/>
      <c r="H428" s="13"/>
      <c r="I428" s="13"/>
      <c r="J428" s="13"/>
      <c r="K428" s="8"/>
    </row>
    <row r="429">
      <c r="A429" s="10"/>
      <c r="B429" s="10"/>
      <c r="C429" s="10"/>
      <c r="D429" s="10"/>
      <c r="E429" s="29"/>
      <c r="F429" s="13"/>
      <c r="G429" s="13"/>
      <c r="H429" s="13"/>
      <c r="I429" s="13"/>
      <c r="J429" s="13"/>
      <c r="K429" s="8"/>
    </row>
    <row r="430">
      <c r="A430" s="10"/>
      <c r="B430" s="10"/>
      <c r="C430" s="10"/>
      <c r="D430" s="10"/>
      <c r="E430" s="29"/>
      <c r="F430" s="13"/>
      <c r="G430" s="13"/>
      <c r="H430" s="13"/>
      <c r="I430" s="13"/>
      <c r="J430" s="13"/>
      <c r="K430" s="8"/>
    </row>
    <row r="431">
      <c r="A431" s="10"/>
      <c r="B431" s="10"/>
      <c r="C431" s="10"/>
      <c r="D431" s="10"/>
      <c r="E431" s="29"/>
      <c r="F431" s="13"/>
      <c r="G431" s="13"/>
      <c r="H431" s="13"/>
      <c r="I431" s="13"/>
      <c r="J431" s="13"/>
      <c r="K431" s="8"/>
    </row>
    <row r="432">
      <c r="A432" s="10"/>
      <c r="B432" s="10"/>
      <c r="C432" s="10"/>
      <c r="D432" s="10"/>
      <c r="E432" s="29"/>
      <c r="F432" s="13"/>
      <c r="G432" s="13"/>
      <c r="H432" s="13"/>
      <c r="I432" s="13"/>
      <c r="J432" s="13"/>
      <c r="K432" s="8"/>
    </row>
    <row r="433">
      <c r="A433" s="10"/>
      <c r="B433" s="10"/>
      <c r="C433" s="10"/>
      <c r="D433" s="10"/>
      <c r="E433" s="29"/>
      <c r="F433" s="13"/>
      <c r="G433" s="13"/>
      <c r="H433" s="13"/>
      <c r="I433" s="13"/>
      <c r="J433" s="13"/>
      <c r="K433" s="8"/>
    </row>
    <row r="434">
      <c r="A434" s="10"/>
      <c r="B434" s="10"/>
      <c r="C434" s="10"/>
      <c r="D434" s="10"/>
      <c r="E434" s="29"/>
      <c r="F434" s="13"/>
      <c r="G434" s="13"/>
      <c r="H434" s="13"/>
      <c r="I434" s="13"/>
      <c r="J434" s="13"/>
      <c r="K434" s="8"/>
    </row>
    <row r="435">
      <c r="A435" s="10"/>
      <c r="B435" s="10"/>
      <c r="C435" s="10"/>
      <c r="D435" s="10"/>
      <c r="E435" s="29"/>
      <c r="F435" s="13"/>
      <c r="G435" s="13"/>
      <c r="H435" s="13"/>
      <c r="I435" s="13"/>
      <c r="J435" s="13"/>
      <c r="K435" s="8"/>
    </row>
    <row r="436">
      <c r="A436" s="10"/>
      <c r="B436" s="10"/>
      <c r="C436" s="10"/>
      <c r="D436" s="10"/>
      <c r="E436" s="29"/>
      <c r="F436" s="13"/>
      <c r="G436" s="13"/>
      <c r="H436" s="13"/>
      <c r="I436" s="13"/>
      <c r="J436" s="13"/>
      <c r="K436" s="8"/>
    </row>
    <row r="437">
      <c r="A437" s="10"/>
      <c r="B437" s="10"/>
      <c r="C437" s="10"/>
      <c r="D437" s="10"/>
      <c r="E437" s="29"/>
      <c r="F437" s="13"/>
      <c r="G437" s="13"/>
      <c r="H437" s="13"/>
      <c r="I437" s="13"/>
      <c r="J437" s="13"/>
      <c r="K437" s="8"/>
    </row>
    <row r="438">
      <c r="A438" s="10"/>
      <c r="B438" s="10"/>
      <c r="C438" s="10"/>
      <c r="D438" s="10"/>
      <c r="E438" s="29"/>
      <c r="F438" s="13"/>
      <c r="G438" s="13"/>
      <c r="H438" s="13"/>
      <c r="I438" s="13"/>
      <c r="J438" s="13"/>
      <c r="K438" s="8"/>
    </row>
    <row r="439">
      <c r="A439" s="10"/>
      <c r="B439" s="10"/>
      <c r="C439" s="10"/>
      <c r="D439" s="10"/>
      <c r="E439" s="29"/>
      <c r="F439" s="13"/>
      <c r="G439" s="13"/>
      <c r="H439" s="13"/>
      <c r="I439" s="13"/>
      <c r="J439" s="13"/>
      <c r="K439" s="8"/>
    </row>
    <row r="440">
      <c r="A440" s="10"/>
      <c r="B440" s="10"/>
      <c r="C440" s="10"/>
      <c r="D440" s="10"/>
      <c r="E440" s="29"/>
      <c r="F440" s="13"/>
      <c r="G440" s="13"/>
      <c r="H440" s="13"/>
      <c r="I440" s="13"/>
      <c r="J440" s="13"/>
      <c r="K440" s="8"/>
    </row>
    <row r="441">
      <c r="A441" s="10"/>
      <c r="B441" s="10"/>
      <c r="C441" s="10"/>
      <c r="D441" s="10"/>
      <c r="E441" s="29"/>
      <c r="F441" s="13"/>
      <c r="G441" s="13"/>
      <c r="H441" s="13"/>
      <c r="I441" s="13"/>
      <c r="J441" s="13"/>
      <c r="K441" s="8"/>
    </row>
    <row r="442">
      <c r="A442" s="10"/>
      <c r="B442" s="10"/>
      <c r="C442" s="10"/>
      <c r="D442" s="10"/>
      <c r="E442" s="29"/>
      <c r="F442" s="13"/>
      <c r="G442" s="13"/>
      <c r="H442" s="13"/>
      <c r="I442" s="13"/>
      <c r="J442" s="13"/>
      <c r="K442" s="8"/>
    </row>
    <row r="443">
      <c r="A443" s="10"/>
      <c r="B443" s="10"/>
      <c r="C443" s="10"/>
      <c r="D443" s="10"/>
      <c r="E443" s="29"/>
      <c r="F443" s="13"/>
      <c r="G443" s="13"/>
      <c r="H443" s="13"/>
      <c r="I443" s="13"/>
      <c r="J443" s="13"/>
      <c r="K443" s="8"/>
    </row>
    <row r="444">
      <c r="A444" s="10"/>
      <c r="B444" s="10"/>
      <c r="C444" s="10"/>
      <c r="D444" s="10"/>
      <c r="E444" s="29"/>
      <c r="F444" s="13"/>
      <c r="G444" s="13"/>
      <c r="H444" s="13"/>
      <c r="I444" s="13"/>
      <c r="J444" s="13"/>
      <c r="K444" s="8"/>
    </row>
    <row r="445">
      <c r="A445" s="10"/>
      <c r="B445" s="10"/>
      <c r="C445" s="10"/>
      <c r="D445" s="10"/>
      <c r="E445" s="29"/>
      <c r="F445" s="13"/>
      <c r="G445" s="13"/>
      <c r="H445" s="13"/>
      <c r="I445" s="13"/>
      <c r="J445" s="13"/>
      <c r="K445" s="8"/>
    </row>
    <row r="446">
      <c r="A446" s="10"/>
      <c r="B446" s="10"/>
      <c r="C446" s="10"/>
      <c r="D446" s="10"/>
      <c r="E446" s="29"/>
      <c r="F446" s="13"/>
      <c r="G446" s="13"/>
      <c r="H446" s="13"/>
      <c r="I446" s="13"/>
      <c r="J446" s="13"/>
      <c r="K446" s="8"/>
    </row>
    <row r="447">
      <c r="A447" s="10"/>
      <c r="B447" s="10"/>
      <c r="C447" s="10"/>
      <c r="D447" s="10"/>
      <c r="E447" s="29"/>
      <c r="F447" s="13"/>
      <c r="G447" s="13"/>
      <c r="H447" s="13"/>
      <c r="I447" s="13"/>
      <c r="J447" s="13"/>
      <c r="K447" s="8"/>
    </row>
    <row r="448">
      <c r="A448" s="10"/>
      <c r="B448" s="10"/>
      <c r="C448" s="10"/>
      <c r="D448" s="10"/>
      <c r="E448" s="29"/>
      <c r="F448" s="13"/>
      <c r="G448" s="13"/>
      <c r="H448" s="13"/>
      <c r="I448" s="13"/>
      <c r="J448" s="13"/>
      <c r="K448" s="8"/>
    </row>
    <row r="449">
      <c r="A449" s="10"/>
      <c r="B449" s="10"/>
      <c r="C449" s="10"/>
      <c r="D449" s="10"/>
      <c r="E449" s="29"/>
      <c r="F449" s="13"/>
      <c r="G449" s="13"/>
      <c r="H449" s="13"/>
      <c r="I449" s="13"/>
      <c r="J449" s="13"/>
      <c r="K449" s="8"/>
    </row>
    <row r="450">
      <c r="A450" s="10"/>
      <c r="B450" s="10"/>
      <c r="C450" s="10"/>
      <c r="D450" s="10"/>
      <c r="E450" s="29"/>
      <c r="F450" s="13"/>
      <c r="G450" s="13"/>
      <c r="H450" s="13"/>
      <c r="I450" s="13"/>
      <c r="J450" s="13"/>
      <c r="K450" s="8"/>
    </row>
    <row r="451">
      <c r="A451" s="10"/>
      <c r="B451" s="10"/>
      <c r="C451" s="10"/>
      <c r="D451" s="10"/>
      <c r="E451" s="29"/>
      <c r="F451" s="13"/>
      <c r="G451" s="13"/>
      <c r="H451" s="13"/>
      <c r="I451" s="13"/>
      <c r="J451" s="13"/>
      <c r="K451" s="8"/>
    </row>
    <row r="452">
      <c r="A452" s="10"/>
      <c r="B452" s="10"/>
      <c r="C452" s="10"/>
      <c r="D452" s="10"/>
      <c r="E452" s="29"/>
      <c r="F452" s="13"/>
      <c r="G452" s="13"/>
      <c r="H452" s="13"/>
      <c r="I452" s="13"/>
      <c r="J452" s="13"/>
      <c r="K452" s="8"/>
    </row>
    <row r="453">
      <c r="A453" s="10"/>
      <c r="B453" s="10"/>
      <c r="C453" s="10"/>
      <c r="D453" s="10"/>
      <c r="E453" s="29"/>
      <c r="F453" s="13"/>
      <c r="G453" s="13"/>
      <c r="H453" s="13"/>
      <c r="I453" s="13"/>
      <c r="J453" s="13"/>
      <c r="K453" s="8"/>
    </row>
    <row r="454">
      <c r="A454" s="10"/>
      <c r="B454" s="10"/>
      <c r="C454" s="10"/>
      <c r="D454" s="10"/>
      <c r="E454" s="29"/>
      <c r="F454" s="13"/>
      <c r="G454" s="13"/>
      <c r="H454" s="13"/>
      <c r="I454" s="13"/>
      <c r="J454" s="13"/>
      <c r="K454" s="8"/>
    </row>
    <row r="455">
      <c r="A455" s="10"/>
      <c r="B455" s="10"/>
      <c r="C455" s="10"/>
      <c r="D455" s="10"/>
      <c r="E455" s="29"/>
      <c r="F455" s="13"/>
      <c r="G455" s="13"/>
      <c r="H455" s="13"/>
      <c r="I455" s="13"/>
      <c r="J455" s="13"/>
      <c r="K455" s="8"/>
    </row>
    <row r="456">
      <c r="A456" s="10"/>
      <c r="B456" s="10"/>
      <c r="C456" s="10"/>
      <c r="D456" s="10"/>
      <c r="E456" s="29"/>
      <c r="F456" s="13"/>
      <c r="G456" s="13"/>
      <c r="H456" s="13"/>
      <c r="I456" s="13"/>
      <c r="J456" s="13"/>
      <c r="K456" s="8"/>
    </row>
    <row r="457">
      <c r="A457" s="10"/>
      <c r="B457" s="10"/>
      <c r="C457" s="10"/>
      <c r="D457" s="10"/>
      <c r="E457" s="29"/>
      <c r="F457" s="13"/>
      <c r="G457" s="13"/>
      <c r="H457" s="13"/>
      <c r="I457" s="13"/>
      <c r="J457" s="13"/>
      <c r="K457" s="8"/>
    </row>
    <row r="458">
      <c r="A458" s="10"/>
      <c r="B458" s="10"/>
      <c r="C458" s="10"/>
      <c r="D458" s="10"/>
      <c r="E458" s="29"/>
      <c r="F458" s="13"/>
      <c r="G458" s="13"/>
      <c r="H458" s="13"/>
      <c r="I458" s="13"/>
      <c r="J458" s="13"/>
      <c r="K458" s="8"/>
    </row>
    <row r="459">
      <c r="A459" s="10"/>
      <c r="B459" s="10"/>
      <c r="C459" s="10"/>
      <c r="D459" s="10"/>
      <c r="E459" s="29"/>
      <c r="F459" s="13"/>
      <c r="G459" s="13"/>
      <c r="H459" s="13"/>
      <c r="I459" s="13"/>
      <c r="J459" s="13"/>
      <c r="K459" s="8"/>
    </row>
    <row r="460">
      <c r="A460" s="10"/>
      <c r="B460" s="10"/>
      <c r="C460" s="10"/>
      <c r="D460" s="10"/>
      <c r="E460" s="29"/>
      <c r="F460" s="13"/>
      <c r="G460" s="13"/>
      <c r="H460" s="13"/>
      <c r="I460" s="13"/>
      <c r="J460" s="13"/>
      <c r="K460" s="8"/>
    </row>
    <row r="461">
      <c r="A461" s="10"/>
      <c r="B461" s="10"/>
      <c r="C461" s="10"/>
      <c r="D461" s="10"/>
      <c r="E461" s="29"/>
      <c r="F461" s="13"/>
      <c r="G461" s="13"/>
      <c r="H461" s="13"/>
      <c r="I461" s="13"/>
      <c r="J461" s="13"/>
      <c r="K461" s="8"/>
    </row>
    <row r="462">
      <c r="A462" s="10"/>
      <c r="B462" s="10"/>
      <c r="C462" s="10"/>
      <c r="D462" s="10"/>
      <c r="E462" s="29"/>
      <c r="F462" s="13"/>
      <c r="G462" s="13"/>
      <c r="H462" s="13"/>
      <c r="I462" s="13"/>
      <c r="J462" s="13"/>
      <c r="K462" s="8"/>
    </row>
    <row r="463">
      <c r="A463" s="10"/>
      <c r="B463" s="10"/>
      <c r="C463" s="10"/>
      <c r="D463" s="10"/>
      <c r="E463" s="29"/>
      <c r="F463" s="13"/>
      <c r="G463" s="13"/>
      <c r="H463" s="13"/>
      <c r="I463" s="13"/>
      <c r="J463" s="13"/>
      <c r="K463" s="8"/>
    </row>
    <row r="464">
      <c r="A464" s="10"/>
      <c r="B464" s="10"/>
      <c r="C464" s="10"/>
      <c r="D464" s="10"/>
      <c r="E464" s="29"/>
      <c r="F464" s="13"/>
      <c r="G464" s="13"/>
      <c r="H464" s="13"/>
      <c r="I464" s="13"/>
      <c r="J464" s="13"/>
      <c r="K464" s="8"/>
    </row>
    <row r="465">
      <c r="A465" s="10"/>
      <c r="B465" s="10"/>
      <c r="C465" s="10"/>
      <c r="D465" s="10"/>
      <c r="E465" s="29"/>
      <c r="F465" s="13"/>
      <c r="G465" s="13"/>
      <c r="H465" s="13"/>
      <c r="I465" s="13"/>
      <c r="J465" s="13"/>
      <c r="K465" s="8"/>
    </row>
    <row r="466">
      <c r="A466" s="10"/>
      <c r="B466" s="10"/>
      <c r="C466" s="10"/>
      <c r="D466" s="10"/>
      <c r="E466" s="29"/>
      <c r="F466" s="13"/>
      <c r="G466" s="13"/>
      <c r="H466" s="13"/>
      <c r="I466" s="13"/>
      <c r="J466" s="13"/>
      <c r="K466" s="8"/>
    </row>
    <row r="467">
      <c r="A467" s="10"/>
      <c r="B467" s="10"/>
      <c r="C467" s="10"/>
      <c r="D467" s="10"/>
      <c r="E467" s="29"/>
      <c r="F467" s="13"/>
      <c r="G467" s="13"/>
      <c r="H467" s="13"/>
      <c r="I467" s="13"/>
      <c r="J467" s="13"/>
      <c r="K467" s="8"/>
    </row>
    <row r="468">
      <c r="A468" s="10"/>
      <c r="B468" s="10"/>
      <c r="C468" s="10"/>
      <c r="D468" s="10"/>
      <c r="E468" s="29"/>
      <c r="F468" s="13"/>
      <c r="G468" s="13"/>
      <c r="H468" s="13"/>
      <c r="I468" s="13"/>
      <c r="J468" s="13"/>
      <c r="K468" s="8"/>
    </row>
    <row r="469">
      <c r="A469" s="10"/>
      <c r="B469" s="10"/>
      <c r="C469" s="10"/>
      <c r="D469" s="10"/>
      <c r="E469" s="29"/>
      <c r="F469" s="13"/>
      <c r="G469" s="13"/>
      <c r="H469" s="13"/>
      <c r="I469" s="13"/>
      <c r="J469" s="13"/>
      <c r="K469" s="8"/>
    </row>
    <row r="470">
      <c r="A470" s="10"/>
      <c r="B470" s="10"/>
      <c r="C470" s="10"/>
      <c r="D470" s="10"/>
      <c r="E470" s="29"/>
      <c r="F470" s="13"/>
      <c r="G470" s="13"/>
      <c r="H470" s="13"/>
      <c r="I470" s="13"/>
      <c r="J470" s="13"/>
      <c r="K470" s="8"/>
    </row>
    <row r="471">
      <c r="A471" s="10"/>
      <c r="B471" s="10"/>
      <c r="C471" s="10"/>
      <c r="D471" s="10"/>
      <c r="E471" s="29"/>
      <c r="F471" s="13"/>
      <c r="G471" s="13"/>
      <c r="H471" s="13"/>
      <c r="I471" s="13"/>
      <c r="J471" s="13"/>
      <c r="K471" s="8"/>
    </row>
    <row r="472">
      <c r="A472" s="10"/>
      <c r="B472" s="10"/>
      <c r="C472" s="10"/>
      <c r="D472" s="10"/>
      <c r="E472" s="29"/>
      <c r="F472" s="13"/>
      <c r="G472" s="13"/>
      <c r="H472" s="13"/>
      <c r="I472" s="13"/>
      <c r="J472" s="13"/>
      <c r="K472" s="8"/>
    </row>
    <row r="473">
      <c r="A473" s="10"/>
      <c r="B473" s="10"/>
      <c r="C473" s="10"/>
      <c r="D473" s="10"/>
      <c r="E473" s="29"/>
      <c r="F473" s="13"/>
      <c r="G473" s="13"/>
      <c r="H473" s="13"/>
      <c r="I473" s="13"/>
      <c r="J473" s="13"/>
      <c r="K473" s="8"/>
    </row>
    <row r="474">
      <c r="A474" s="10"/>
      <c r="B474" s="10"/>
      <c r="C474" s="10"/>
      <c r="D474" s="10"/>
      <c r="E474" s="29"/>
      <c r="F474" s="13"/>
      <c r="G474" s="13"/>
      <c r="H474" s="13"/>
      <c r="I474" s="13"/>
      <c r="J474" s="13"/>
      <c r="K474" s="8"/>
    </row>
    <row r="475">
      <c r="A475" s="10"/>
      <c r="B475" s="10"/>
      <c r="C475" s="10"/>
      <c r="D475" s="10"/>
      <c r="E475" s="29"/>
      <c r="F475" s="13"/>
      <c r="G475" s="13"/>
      <c r="H475" s="13"/>
      <c r="I475" s="13"/>
      <c r="J475" s="13"/>
      <c r="K475" s="8"/>
    </row>
    <row r="476">
      <c r="A476" s="10"/>
      <c r="B476" s="10"/>
      <c r="C476" s="10"/>
      <c r="D476" s="10"/>
      <c r="E476" s="29"/>
      <c r="F476" s="13"/>
      <c r="G476" s="13"/>
      <c r="H476" s="13"/>
      <c r="I476" s="13"/>
      <c r="J476" s="13"/>
      <c r="K476" s="8"/>
    </row>
    <row r="477">
      <c r="A477" s="10"/>
      <c r="B477" s="10"/>
      <c r="C477" s="10"/>
      <c r="D477" s="10"/>
      <c r="E477" s="29"/>
      <c r="F477" s="13"/>
      <c r="G477" s="13"/>
      <c r="H477" s="13"/>
      <c r="I477" s="13"/>
      <c r="J477" s="13"/>
      <c r="K477" s="8"/>
    </row>
    <row r="478">
      <c r="A478" s="10"/>
      <c r="B478" s="10"/>
      <c r="C478" s="10"/>
      <c r="D478" s="10"/>
      <c r="E478" s="29"/>
      <c r="F478" s="13"/>
      <c r="G478" s="13"/>
      <c r="H478" s="13"/>
      <c r="I478" s="13"/>
      <c r="J478" s="13"/>
      <c r="K478" s="8"/>
    </row>
    <row r="479">
      <c r="A479" s="10"/>
      <c r="B479" s="10"/>
      <c r="C479" s="10"/>
      <c r="D479" s="10"/>
      <c r="E479" s="29"/>
      <c r="F479" s="13"/>
      <c r="G479" s="13"/>
      <c r="H479" s="13"/>
      <c r="I479" s="13"/>
      <c r="J479" s="13"/>
      <c r="K479" s="8"/>
    </row>
    <row r="480">
      <c r="A480" s="10"/>
      <c r="B480" s="10"/>
      <c r="C480" s="10"/>
      <c r="D480" s="10"/>
      <c r="E480" s="29"/>
      <c r="F480" s="13"/>
      <c r="G480" s="13"/>
      <c r="H480" s="13"/>
      <c r="I480" s="13"/>
      <c r="J480" s="13"/>
      <c r="K480" s="8"/>
    </row>
    <row r="481">
      <c r="A481" s="10"/>
      <c r="B481" s="10"/>
      <c r="C481" s="10"/>
      <c r="D481" s="10"/>
      <c r="E481" s="29"/>
      <c r="F481" s="13"/>
      <c r="G481" s="13"/>
      <c r="H481" s="13"/>
      <c r="I481" s="13"/>
      <c r="J481" s="13"/>
      <c r="K481" s="8"/>
    </row>
    <row r="482">
      <c r="A482" s="10"/>
      <c r="B482" s="10"/>
      <c r="C482" s="10"/>
      <c r="D482" s="10"/>
      <c r="E482" s="29"/>
      <c r="F482" s="13"/>
      <c r="G482" s="13"/>
      <c r="H482" s="13"/>
      <c r="I482" s="13"/>
      <c r="J482" s="13"/>
      <c r="K482" s="8"/>
    </row>
    <row r="483">
      <c r="A483" s="10"/>
      <c r="B483" s="10"/>
      <c r="C483" s="10"/>
      <c r="D483" s="10"/>
      <c r="E483" s="29"/>
      <c r="F483" s="13"/>
      <c r="G483" s="13"/>
      <c r="H483" s="13"/>
      <c r="I483" s="13"/>
      <c r="J483" s="13"/>
      <c r="K483" s="8"/>
    </row>
    <row r="484">
      <c r="A484" s="10"/>
      <c r="B484" s="10"/>
      <c r="C484" s="10"/>
      <c r="D484" s="10"/>
      <c r="E484" s="29"/>
      <c r="F484" s="13"/>
      <c r="G484" s="13"/>
      <c r="H484" s="13"/>
      <c r="I484" s="13"/>
      <c r="J484" s="13"/>
      <c r="K484" s="8"/>
    </row>
    <row r="485">
      <c r="A485" s="10"/>
      <c r="B485" s="10"/>
      <c r="C485" s="10"/>
      <c r="D485" s="10"/>
      <c r="E485" s="29"/>
      <c r="F485" s="13"/>
      <c r="G485" s="13"/>
      <c r="H485" s="13"/>
      <c r="I485" s="13"/>
      <c r="J485" s="13"/>
      <c r="K485" s="8"/>
    </row>
    <row r="486">
      <c r="A486" s="10"/>
      <c r="B486" s="10"/>
      <c r="C486" s="10"/>
      <c r="D486" s="10"/>
      <c r="E486" s="29"/>
      <c r="F486" s="13"/>
      <c r="G486" s="13"/>
      <c r="H486" s="13"/>
      <c r="I486" s="13"/>
      <c r="J486" s="13"/>
      <c r="K486" s="8"/>
    </row>
    <row r="487">
      <c r="A487" s="10"/>
      <c r="B487" s="10"/>
      <c r="C487" s="10"/>
      <c r="D487" s="10"/>
      <c r="E487" s="29"/>
      <c r="F487" s="13"/>
      <c r="G487" s="13"/>
      <c r="H487" s="13"/>
      <c r="I487" s="13"/>
      <c r="J487" s="13"/>
      <c r="K487" s="8"/>
    </row>
    <row r="488">
      <c r="A488" s="10"/>
      <c r="B488" s="10"/>
      <c r="C488" s="10"/>
      <c r="D488" s="10"/>
      <c r="E488" s="29"/>
      <c r="F488" s="13"/>
      <c r="G488" s="13"/>
      <c r="H488" s="13"/>
      <c r="I488" s="13"/>
      <c r="J488" s="13"/>
      <c r="K488" s="8"/>
    </row>
    <row r="489">
      <c r="A489" s="10"/>
      <c r="B489" s="10"/>
      <c r="C489" s="10"/>
      <c r="D489" s="10"/>
      <c r="E489" s="29"/>
      <c r="F489" s="13"/>
      <c r="G489" s="13"/>
      <c r="H489" s="13"/>
      <c r="I489" s="13"/>
      <c r="J489" s="13"/>
      <c r="K489" s="8"/>
    </row>
    <row r="490">
      <c r="A490" s="10"/>
      <c r="B490" s="10"/>
      <c r="C490" s="10"/>
      <c r="D490" s="10"/>
      <c r="E490" s="29"/>
      <c r="F490" s="13"/>
      <c r="G490" s="13"/>
      <c r="H490" s="13"/>
      <c r="I490" s="13"/>
      <c r="J490" s="13"/>
      <c r="K490" s="8"/>
    </row>
    <row r="491">
      <c r="A491" s="10"/>
      <c r="B491" s="10"/>
      <c r="C491" s="10"/>
      <c r="D491" s="10"/>
      <c r="E491" s="29"/>
      <c r="F491" s="13"/>
      <c r="G491" s="13"/>
      <c r="H491" s="13"/>
      <c r="I491" s="13"/>
      <c r="J491" s="13"/>
      <c r="K491" s="8"/>
    </row>
    <row r="492">
      <c r="A492" s="10"/>
      <c r="B492" s="10"/>
      <c r="C492" s="10"/>
      <c r="D492" s="10"/>
      <c r="E492" s="29"/>
      <c r="F492" s="13"/>
      <c r="G492" s="13"/>
      <c r="H492" s="13"/>
      <c r="I492" s="13"/>
      <c r="J492" s="13"/>
      <c r="K492" s="8"/>
    </row>
    <row r="493">
      <c r="A493" s="10"/>
      <c r="B493" s="10"/>
      <c r="C493" s="10"/>
      <c r="D493" s="10"/>
      <c r="E493" s="29"/>
      <c r="F493" s="13"/>
      <c r="G493" s="13"/>
      <c r="H493" s="13"/>
      <c r="I493" s="13"/>
      <c r="J493" s="13"/>
      <c r="K493" s="8"/>
    </row>
    <row r="494">
      <c r="A494" s="10"/>
      <c r="B494" s="10"/>
      <c r="C494" s="10"/>
      <c r="D494" s="10"/>
      <c r="E494" s="29"/>
      <c r="F494" s="13"/>
      <c r="G494" s="13"/>
      <c r="H494" s="13"/>
      <c r="I494" s="13"/>
      <c r="J494" s="13"/>
      <c r="K494" s="8"/>
    </row>
    <row r="495">
      <c r="A495" s="10"/>
      <c r="B495" s="10"/>
      <c r="C495" s="10"/>
      <c r="D495" s="10"/>
      <c r="E495" s="29"/>
      <c r="F495" s="13"/>
      <c r="G495" s="13"/>
      <c r="H495" s="13"/>
      <c r="I495" s="13"/>
      <c r="J495" s="13"/>
      <c r="K495" s="8"/>
    </row>
    <row r="496">
      <c r="A496" s="10"/>
      <c r="B496" s="10"/>
      <c r="C496" s="10"/>
      <c r="D496" s="10"/>
      <c r="E496" s="29"/>
      <c r="F496" s="13"/>
      <c r="G496" s="13"/>
      <c r="H496" s="13"/>
      <c r="I496" s="13"/>
      <c r="J496" s="13"/>
      <c r="K496" s="8"/>
    </row>
    <row r="497">
      <c r="A497" s="10"/>
      <c r="B497" s="10"/>
      <c r="C497" s="10"/>
      <c r="D497" s="10"/>
      <c r="E497" s="29"/>
      <c r="F497" s="13"/>
      <c r="G497" s="13"/>
      <c r="H497" s="13"/>
      <c r="I497" s="13"/>
      <c r="J497" s="13"/>
      <c r="K497" s="8"/>
    </row>
    <row r="498">
      <c r="A498" s="10"/>
      <c r="B498" s="10"/>
      <c r="C498" s="10"/>
      <c r="D498" s="10"/>
      <c r="E498" s="29"/>
      <c r="F498" s="13"/>
      <c r="G498" s="13"/>
      <c r="H498" s="13"/>
      <c r="I498" s="13"/>
      <c r="J498" s="13"/>
      <c r="K498" s="8"/>
    </row>
    <row r="499">
      <c r="A499" s="10"/>
      <c r="B499" s="10"/>
      <c r="C499" s="10"/>
      <c r="D499" s="10"/>
      <c r="E499" s="29"/>
      <c r="F499" s="13"/>
      <c r="G499" s="13"/>
      <c r="H499" s="13"/>
      <c r="I499" s="13"/>
      <c r="J499" s="13"/>
      <c r="K499" s="8"/>
    </row>
    <row r="500">
      <c r="A500" s="10"/>
      <c r="B500" s="10"/>
      <c r="C500" s="10"/>
      <c r="D500" s="10"/>
      <c r="E500" s="29"/>
      <c r="F500" s="13"/>
      <c r="G500" s="13"/>
      <c r="H500" s="13"/>
      <c r="I500" s="13"/>
      <c r="J500" s="13"/>
      <c r="K500" s="8"/>
    </row>
    <row r="501">
      <c r="A501" s="10"/>
      <c r="B501" s="10"/>
      <c r="C501" s="10"/>
      <c r="D501" s="10"/>
      <c r="E501" s="29"/>
      <c r="F501" s="13"/>
      <c r="G501" s="13"/>
      <c r="H501" s="13"/>
      <c r="I501" s="13"/>
      <c r="J501" s="13"/>
      <c r="K501" s="8"/>
    </row>
    <row r="502">
      <c r="A502" s="10"/>
      <c r="B502" s="10"/>
      <c r="C502" s="10"/>
      <c r="D502" s="10"/>
      <c r="E502" s="29"/>
      <c r="F502" s="13"/>
      <c r="G502" s="13"/>
      <c r="H502" s="13"/>
      <c r="I502" s="13"/>
      <c r="J502" s="13"/>
      <c r="K502" s="8"/>
    </row>
    <row r="503">
      <c r="A503" s="10"/>
      <c r="B503" s="10"/>
      <c r="C503" s="10"/>
      <c r="D503" s="10"/>
      <c r="E503" s="29"/>
      <c r="F503" s="13"/>
      <c r="G503" s="13"/>
      <c r="H503" s="13"/>
      <c r="I503" s="13"/>
      <c r="J503" s="13"/>
      <c r="K503" s="8"/>
    </row>
    <row r="504">
      <c r="A504" s="10"/>
      <c r="B504" s="10"/>
      <c r="C504" s="10"/>
      <c r="D504" s="10"/>
      <c r="E504" s="29"/>
      <c r="F504" s="13"/>
      <c r="G504" s="13"/>
      <c r="H504" s="13"/>
      <c r="I504" s="13"/>
      <c r="J504" s="13"/>
      <c r="K504" s="8"/>
    </row>
    <row r="505">
      <c r="A505" s="10"/>
      <c r="B505" s="10"/>
      <c r="C505" s="10"/>
      <c r="D505" s="10"/>
      <c r="E505" s="29"/>
      <c r="F505" s="13"/>
      <c r="G505" s="13"/>
      <c r="H505" s="13"/>
      <c r="I505" s="13"/>
      <c r="J505" s="13"/>
      <c r="K505" s="8"/>
    </row>
    <row r="506">
      <c r="A506" s="10"/>
      <c r="B506" s="10"/>
      <c r="C506" s="10"/>
      <c r="D506" s="10"/>
      <c r="E506" s="29"/>
      <c r="F506" s="13"/>
      <c r="G506" s="13"/>
      <c r="H506" s="13"/>
      <c r="I506" s="13"/>
      <c r="J506" s="13"/>
      <c r="K506" s="8"/>
    </row>
    <row r="507">
      <c r="A507" s="10"/>
      <c r="B507" s="10"/>
      <c r="C507" s="10"/>
      <c r="D507" s="10"/>
      <c r="E507" s="29"/>
      <c r="F507" s="13"/>
      <c r="G507" s="13"/>
      <c r="H507" s="13"/>
      <c r="I507" s="13"/>
      <c r="J507" s="13"/>
      <c r="K507" s="8"/>
    </row>
    <row r="508">
      <c r="A508" s="10"/>
      <c r="B508" s="10"/>
      <c r="C508" s="10"/>
      <c r="D508" s="10"/>
      <c r="E508" s="29"/>
      <c r="F508" s="13"/>
      <c r="G508" s="13"/>
      <c r="H508" s="13"/>
      <c r="I508" s="13"/>
      <c r="J508" s="13"/>
      <c r="K508" s="8"/>
    </row>
    <row r="509">
      <c r="A509" s="10"/>
      <c r="B509" s="10"/>
      <c r="C509" s="10"/>
      <c r="D509" s="10"/>
      <c r="E509" s="29"/>
      <c r="F509" s="13"/>
      <c r="G509" s="13"/>
      <c r="H509" s="13"/>
      <c r="I509" s="13"/>
      <c r="J509" s="13"/>
      <c r="K509" s="8"/>
    </row>
    <row r="510">
      <c r="A510" s="10"/>
      <c r="B510" s="10"/>
      <c r="C510" s="10"/>
      <c r="D510" s="10"/>
      <c r="E510" s="29"/>
      <c r="F510" s="13"/>
      <c r="G510" s="13"/>
      <c r="H510" s="13"/>
      <c r="I510" s="13"/>
      <c r="J510" s="13"/>
      <c r="K510" s="8"/>
    </row>
    <row r="511">
      <c r="A511" s="10"/>
      <c r="B511" s="10"/>
      <c r="C511" s="10"/>
      <c r="D511" s="10"/>
      <c r="E511" s="29"/>
      <c r="F511" s="13"/>
      <c r="G511" s="13"/>
      <c r="H511" s="13"/>
      <c r="I511" s="13"/>
      <c r="J511" s="13"/>
      <c r="K511" s="8"/>
    </row>
    <row r="512">
      <c r="A512" s="10"/>
      <c r="B512" s="10"/>
      <c r="C512" s="10"/>
      <c r="D512" s="10"/>
      <c r="E512" s="29"/>
      <c r="F512" s="13"/>
      <c r="G512" s="13"/>
      <c r="H512" s="13"/>
      <c r="I512" s="13"/>
      <c r="J512" s="13"/>
      <c r="K512" s="8"/>
    </row>
    <row r="513">
      <c r="A513" s="10"/>
      <c r="B513" s="10"/>
      <c r="C513" s="10"/>
      <c r="D513" s="10"/>
      <c r="E513" s="29"/>
      <c r="F513" s="13"/>
      <c r="G513" s="13"/>
      <c r="H513" s="13"/>
      <c r="I513" s="13"/>
      <c r="J513" s="13"/>
      <c r="K513" s="8"/>
    </row>
    <row r="514">
      <c r="A514" s="10"/>
      <c r="B514" s="10"/>
      <c r="C514" s="10"/>
      <c r="D514" s="10"/>
      <c r="E514" s="29"/>
      <c r="F514" s="13"/>
      <c r="G514" s="13"/>
      <c r="H514" s="13"/>
      <c r="I514" s="13"/>
      <c r="J514" s="13"/>
      <c r="K514" s="8"/>
    </row>
    <row r="515">
      <c r="A515" s="10"/>
      <c r="B515" s="10"/>
      <c r="C515" s="10"/>
      <c r="D515" s="10"/>
      <c r="E515" s="29"/>
      <c r="F515" s="13"/>
      <c r="G515" s="13"/>
      <c r="H515" s="13"/>
      <c r="I515" s="13"/>
      <c r="J515" s="13"/>
      <c r="K515" s="8"/>
    </row>
    <row r="516">
      <c r="A516" s="10"/>
      <c r="B516" s="10"/>
      <c r="C516" s="10"/>
      <c r="D516" s="10"/>
      <c r="E516" s="29"/>
      <c r="F516" s="13"/>
      <c r="G516" s="13"/>
      <c r="H516" s="13"/>
      <c r="I516" s="13"/>
      <c r="J516" s="13"/>
      <c r="K516" s="8"/>
    </row>
    <row r="517">
      <c r="A517" s="10"/>
      <c r="B517" s="10"/>
      <c r="C517" s="10"/>
      <c r="D517" s="10"/>
      <c r="E517" s="29"/>
      <c r="F517" s="13"/>
      <c r="G517" s="13"/>
      <c r="H517" s="13"/>
      <c r="I517" s="13"/>
      <c r="J517" s="13"/>
      <c r="K517" s="8"/>
    </row>
    <row r="518">
      <c r="A518" s="10"/>
      <c r="B518" s="10"/>
      <c r="C518" s="10"/>
      <c r="D518" s="10"/>
      <c r="E518" s="29"/>
      <c r="F518" s="13"/>
      <c r="G518" s="13"/>
      <c r="H518" s="13"/>
      <c r="I518" s="13"/>
      <c r="J518" s="13"/>
      <c r="K518" s="8"/>
    </row>
    <row r="519">
      <c r="A519" s="10"/>
      <c r="B519" s="10"/>
      <c r="C519" s="10"/>
      <c r="D519" s="10"/>
      <c r="E519" s="29"/>
      <c r="F519" s="13"/>
      <c r="G519" s="13"/>
      <c r="H519" s="13"/>
      <c r="I519" s="13"/>
      <c r="J519" s="13"/>
      <c r="K519" s="8"/>
    </row>
    <row r="520">
      <c r="A520" s="10"/>
      <c r="B520" s="10"/>
      <c r="C520" s="10"/>
      <c r="D520" s="10"/>
      <c r="E520" s="29"/>
      <c r="F520" s="13"/>
      <c r="G520" s="13"/>
      <c r="H520" s="13"/>
      <c r="I520" s="13"/>
      <c r="J520" s="13"/>
      <c r="K520" s="8"/>
    </row>
    <row r="521">
      <c r="A521" s="10"/>
      <c r="B521" s="10"/>
      <c r="C521" s="10"/>
      <c r="D521" s="10"/>
      <c r="E521" s="29"/>
      <c r="F521" s="13"/>
      <c r="G521" s="13"/>
      <c r="H521" s="13"/>
      <c r="I521" s="13"/>
      <c r="J521" s="13"/>
      <c r="K521" s="8"/>
    </row>
    <row r="522">
      <c r="A522" s="10"/>
      <c r="B522" s="10"/>
      <c r="C522" s="10"/>
      <c r="D522" s="10"/>
      <c r="E522" s="29"/>
      <c r="F522" s="13"/>
      <c r="G522" s="13"/>
      <c r="H522" s="13"/>
      <c r="I522" s="13"/>
      <c r="J522" s="13"/>
      <c r="K522" s="8"/>
    </row>
    <row r="523">
      <c r="A523" s="10"/>
      <c r="B523" s="10"/>
      <c r="C523" s="10"/>
      <c r="D523" s="10"/>
      <c r="E523" s="29"/>
      <c r="F523" s="13"/>
      <c r="G523" s="13"/>
      <c r="H523" s="13"/>
      <c r="I523" s="13"/>
      <c r="J523" s="13"/>
      <c r="K523" s="8"/>
    </row>
    <row r="524">
      <c r="A524" s="10"/>
      <c r="B524" s="10"/>
      <c r="C524" s="10"/>
      <c r="D524" s="10"/>
      <c r="E524" s="29"/>
      <c r="F524" s="13"/>
      <c r="G524" s="13"/>
      <c r="H524" s="13"/>
      <c r="I524" s="13"/>
      <c r="J524" s="13"/>
      <c r="K524" s="8"/>
    </row>
    <row r="525">
      <c r="A525" s="10"/>
      <c r="B525" s="10"/>
      <c r="C525" s="10"/>
      <c r="D525" s="10"/>
      <c r="E525" s="29"/>
      <c r="F525" s="13"/>
      <c r="G525" s="13"/>
      <c r="H525" s="13"/>
      <c r="I525" s="13"/>
      <c r="J525" s="13"/>
      <c r="K525" s="8"/>
    </row>
    <row r="526">
      <c r="A526" s="10"/>
      <c r="B526" s="10"/>
      <c r="C526" s="10"/>
      <c r="D526" s="10"/>
      <c r="E526" s="29"/>
      <c r="F526" s="13"/>
      <c r="G526" s="13"/>
      <c r="H526" s="13"/>
      <c r="I526" s="13"/>
      <c r="J526" s="13"/>
      <c r="K526" s="8"/>
    </row>
    <row r="527">
      <c r="A527" s="10"/>
      <c r="B527" s="10"/>
      <c r="C527" s="10"/>
      <c r="D527" s="10"/>
      <c r="E527" s="29"/>
      <c r="F527" s="13"/>
      <c r="G527" s="13"/>
      <c r="H527" s="13"/>
      <c r="I527" s="13"/>
      <c r="J527" s="13"/>
      <c r="K527" s="8"/>
    </row>
    <row r="528">
      <c r="A528" s="10"/>
      <c r="B528" s="10"/>
      <c r="C528" s="10"/>
      <c r="D528" s="10"/>
      <c r="E528" s="29"/>
      <c r="F528" s="13"/>
      <c r="G528" s="13"/>
      <c r="H528" s="13"/>
      <c r="I528" s="13"/>
      <c r="J528" s="13"/>
      <c r="K528" s="8"/>
    </row>
    <row r="529">
      <c r="A529" s="10"/>
      <c r="B529" s="10"/>
      <c r="C529" s="10"/>
      <c r="D529" s="10"/>
      <c r="E529" s="29"/>
      <c r="F529" s="13"/>
      <c r="G529" s="13"/>
      <c r="H529" s="13"/>
      <c r="I529" s="13"/>
      <c r="J529" s="13"/>
      <c r="K529" s="8"/>
    </row>
    <row r="530">
      <c r="A530" s="10"/>
      <c r="B530" s="10"/>
      <c r="C530" s="10"/>
      <c r="D530" s="10"/>
      <c r="E530" s="29"/>
      <c r="F530" s="13"/>
      <c r="G530" s="13"/>
      <c r="H530" s="13"/>
      <c r="I530" s="13"/>
      <c r="J530" s="13"/>
      <c r="K530" s="8"/>
    </row>
    <row r="531">
      <c r="A531" s="10"/>
      <c r="B531" s="10"/>
      <c r="C531" s="10"/>
      <c r="D531" s="10"/>
      <c r="E531" s="29"/>
      <c r="F531" s="13"/>
      <c r="G531" s="13"/>
      <c r="H531" s="13"/>
      <c r="I531" s="13"/>
      <c r="J531" s="13"/>
      <c r="K531" s="8"/>
    </row>
    <row r="532">
      <c r="A532" s="10"/>
      <c r="B532" s="10"/>
      <c r="C532" s="10"/>
      <c r="D532" s="10"/>
      <c r="E532" s="29"/>
      <c r="F532" s="13"/>
      <c r="G532" s="13"/>
      <c r="H532" s="13"/>
      <c r="I532" s="13"/>
      <c r="J532" s="13"/>
      <c r="K532" s="8"/>
    </row>
    <row r="533">
      <c r="A533" s="10"/>
      <c r="B533" s="10"/>
      <c r="C533" s="10"/>
      <c r="D533" s="10"/>
      <c r="E533" s="29"/>
      <c r="F533" s="13"/>
      <c r="G533" s="13"/>
      <c r="H533" s="13"/>
      <c r="I533" s="13"/>
      <c r="J533" s="13"/>
      <c r="K533" s="8"/>
    </row>
    <row r="534">
      <c r="A534" s="10"/>
      <c r="B534" s="10"/>
      <c r="C534" s="10"/>
      <c r="D534" s="10"/>
      <c r="E534" s="29"/>
      <c r="F534" s="13"/>
      <c r="G534" s="13"/>
      <c r="H534" s="13"/>
      <c r="I534" s="13"/>
      <c r="J534" s="13"/>
      <c r="K534" s="8"/>
    </row>
    <row r="535">
      <c r="A535" s="10"/>
      <c r="B535" s="10"/>
      <c r="C535" s="10"/>
      <c r="D535" s="10"/>
      <c r="E535" s="29"/>
      <c r="F535" s="13"/>
      <c r="G535" s="13"/>
      <c r="H535" s="13"/>
      <c r="I535" s="13"/>
      <c r="J535" s="13"/>
      <c r="K535" s="8"/>
    </row>
    <row r="536">
      <c r="A536" s="10"/>
      <c r="B536" s="10"/>
      <c r="C536" s="10"/>
      <c r="D536" s="10"/>
      <c r="E536" s="29"/>
      <c r="F536" s="13"/>
      <c r="G536" s="13"/>
      <c r="H536" s="13"/>
      <c r="I536" s="13"/>
      <c r="J536" s="13"/>
      <c r="K536" s="8"/>
    </row>
    <row r="537">
      <c r="A537" s="10"/>
      <c r="B537" s="10"/>
      <c r="C537" s="10"/>
      <c r="D537" s="10"/>
      <c r="E537" s="29"/>
      <c r="F537" s="13"/>
      <c r="G537" s="13"/>
      <c r="H537" s="13"/>
      <c r="I537" s="13"/>
      <c r="J537" s="13"/>
      <c r="K537" s="8"/>
    </row>
    <row r="538">
      <c r="A538" s="10"/>
      <c r="B538" s="10"/>
      <c r="C538" s="10"/>
      <c r="D538" s="10"/>
      <c r="E538" s="29"/>
      <c r="F538" s="13"/>
      <c r="G538" s="13"/>
      <c r="H538" s="13"/>
      <c r="I538" s="13"/>
      <c r="J538" s="13"/>
      <c r="K538" s="8"/>
    </row>
    <row r="539">
      <c r="A539" s="10"/>
      <c r="B539" s="10"/>
      <c r="C539" s="10"/>
      <c r="D539" s="10"/>
      <c r="E539" s="29"/>
      <c r="F539" s="13"/>
      <c r="G539" s="13"/>
      <c r="H539" s="13"/>
      <c r="I539" s="13"/>
      <c r="J539" s="13"/>
      <c r="K539" s="8"/>
    </row>
    <row r="540">
      <c r="A540" s="10"/>
      <c r="B540" s="10"/>
      <c r="C540" s="10"/>
      <c r="D540" s="10"/>
      <c r="E540" s="29"/>
      <c r="F540" s="13"/>
      <c r="G540" s="13"/>
      <c r="H540" s="13"/>
      <c r="I540" s="13"/>
      <c r="J540" s="13"/>
      <c r="K540" s="8"/>
    </row>
    <row r="541">
      <c r="A541" s="10"/>
      <c r="B541" s="10"/>
      <c r="C541" s="10"/>
      <c r="D541" s="10"/>
      <c r="E541" s="29"/>
      <c r="F541" s="13"/>
      <c r="G541" s="13"/>
      <c r="H541" s="13"/>
      <c r="I541" s="13"/>
      <c r="J541" s="13"/>
      <c r="K541" s="8"/>
    </row>
    <row r="542">
      <c r="A542" s="10"/>
      <c r="B542" s="10"/>
      <c r="C542" s="10"/>
      <c r="D542" s="10"/>
      <c r="E542" s="29"/>
      <c r="F542" s="13"/>
      <c r="G542" s="13"/>
      <c r="H542" s="13"/>
      <c r="I542" s="13"/>
      <c r="J542" s="13"/>
      <c r="K542" s="8"/>
    </row>
    <row r="543">
      <c r="A543" s="10"/>
      <c r="B543" s="10"/>
      <c r="C543" s="10"/>
      <c r="D543" s="10"/>
      <c r="E543" s="29"/>
      <c r="F543" s="13"/>
      <c r="G543" s="13"/>
      <c r="H543" s="13"/>
      <c r="I543" s="13"/>
      <c r="J543" s="13"/>
      <c r="K543" s="8"/>
    </row>
    <row r="544">
      <c r="A544" s="10"/>
      <c r="B544" s="10"/>
      <c r="C544" s="10"/>
      <c r="D544" s="10"/>
      <c r="E544" s="29"/>
      <c r="F544" s="13"/>
      <c r="G544" s="13"/>
      <c r="H544" s="13"/>
      <c r="I544" s="13"/>
      <c r="J544" s="13"/>
      <c r="K544" s="8"/>
    </row>
    <row r="545">
      <c r="A545" s="10"/>
      <c r="B545" s="10"/>
      <c r="C545" s="10"/>
      <c r="D545" s="10"/>
      <c r="E545" s="29"/>
      <c r="F545" s="13"/>
      <c r="G545" s="13"/>
      <c r="H545" s="13"/>
      <c r="I545" s="13"/>
      <c r="J545" s="13"/>
      <c r="K545" s="8"/>
    </row>
    <row r="546">
      <c r="A546" s="10"/>
      <c r="B546" s="10"/>
      <c r="C546" s="10"/>
      <c r="D546" s="10"/>
      <c r="E546" s="29"/>
      <c r="F546" s="13"/>
      <c r="G546" s="13"/>
      <c r="H546" s="13"/>
      <c r="I546" s="13"/>
      <c r="J546" s="13"/>
      <c r="K546" s="8"/>
    </row>
    <row r="547">
      <c r="A547" s="10"/>
      <c r="B547" s="10"/>
      <c r="C547" s="10"/>
      <c r="D547" s="10"/>
      <c r="E547" s="29"/>
      <c r="F547" s="13"/>
      <c r="G547" s="13"/>
      <c r="H547" s="13"/>
      <c r="I547" s="13"/>
      <c r="J547" s="13"/>
      <c r="K547" s="8"/>
    </row>
    <row r="548">
      <c r="A548" s="10"/>
      <c r="B548" s="10"/>
      <c r="C548" s="10"/>
      <c r="D548" s="10"/>
      <c r="E548" s="29"/>
      <c r="F548" s="13"/>
      <c r="G548" s="13"/>
      <c r="H548" s="13"/>
      <c r="I548" s="13"/>
      <c r="J548" s="13"/>
      <c r="K548" s="8"/>
    </row>
    <row r="549">
      <c r="A549" s="10"/>
      <c r="B549" s="10"/>
      <c r="C549" s="10"/>
      <c r="D549" s="10"/>
      <c r="E549" s="29"/>
      <c r="F549" s="13"/>
      <c r="G549" s="13"/>
      <c r="H549" s="13"/>
      <c r="I549" s="13"/>
      <c r="J549" s="13"/>
      <c r="K549" s="8"/>
    </row>
    <row r="550">
      <c r="A550" s="10"/>
      <c r="B550" s="10"/>
      <c r="C550" s="10"/>
      <c r="D550" s="10"/>
      <c r="E550" s="29"/>
      <c r="F550" s="13"/>
      <c r="G550" s="13"/>
      <c r="H550" s="13"/>
      <c r="I550" s="13"/>
      <c r="J550" s="13"/>
      <c r="K550" s="8"/>
    </row>
    <row r="551">
      <c r="A551" s="10"/>
      <c r="B551" s="10"/>
      <c r="C551" s="10"/>
      <c r="D551" s="10"/>
      <c r="E551" s="29"/>
      <c r="F551" s="13"/>
      <c r="G551" s="13"/>
      <c r="H551" s="13"/>
      <c r="I551" s="13"/>
      <c r="J551" s="13"/>
      <c r="K551" s="8"/>
    </row>
    <row r="552">
      <c r="A552" s="10"/>
      <c r="B552" s="10"/>
      <c r="C552" s="10"/>
      <c r="D552" s="10"/>
      <c r="E552" s="29"/>
      <c r="F552" s="13"/>
      <c r="G552" s="13"/>
      <c r="H552" s="13"/>
      <c r="I552" s="13"/>
      <c r="J552" s="13"/>
      <c r="K552" s="8"/>
    </row>
    <row r="553">
      <c r="A553" s="10"/>
      <c r="B553" s="10"/>
      <c r="C553" s="10"/>
      <c r="D553" s="10"/>
      <c r="E553" s="29"/>
      <c r="F553" s="13"/>
      <c r="G553" s="13"/>
      <c r="H553" s="13"/>
      <c r="I553" s="13"/>
      <c r="J553" s="13"/>
      <c r="K553" s="8"/>
    </row>
    <row r="554">
      <c r="A554" s="10"/>
      <c r="B554" s="10"/>
      <c r="C554" s="10"/>
      <c r="D554" s="10"/>
      <c r="E554" s="29"/>
      <c r="F554" s="13"/>
      <c r="G554" s="13"/>
      <c r="H554" s="13"/>
      <c r="I554" s="13"/>
      <c r="J554" s="13"/>
      <c r="K554" s="8"/>
    </row>
    <row r="555">
      <c r="A555" s="10"/>
      <c r="B555" s="10"/>
      <c r="C555" s="10"/>
      <c r="D555" s="10"/>
      <c r="E555" s="29"/>
      <c r="F555" s="13"/>
      <c r="G555" s="13"/>
      <c r="H555" s="13"/>
      <c r="I555" s="13"/>
      <c r="J555" s="13"/>
      <c r="K555" s="8"/>
    </row>
    <row r="556">
      <c r="A556" s="10"/>
      <c r="B556" s="10"/>
      <c r="C556" s="10"/>
      <c r="D556" s="10"/>
      <c r="E556" s="29"/>
      <c r="F556" s="13"/>
      <c r="G556" s="13"/>
      <c r="H556" s="13"/>
      <c r="I556" s="13"/>
      <c r="J556" s="13"/>
      <c r="K556" s="8"/>
    </row>
    <row r="557">
      <c r="A557" s="10"/>
      <c r="B557" s="10"/>
      <c r="C557" s="10"/>
      <c r="D557" s="10"/>
      <c r="E557" s="29"/>
      <c r="F557" s="13"/>
      <c r="G557" s="13"/>
      <c r="H557" s="13"/>
      <c r="I557" s="13"/>
      <c r="J557" s="13"/>
      <c r="K557" s="8"/>
    </row>
    <row r="558">
      <c r="A558" s="10"/>
      <c r="B558" s="10"/>
      <c r="C558" s="10"/>
      <c r="D558" s="10"/>
      <c r="E558" s="29"/>
      <c r="F558" s="13"/>
      <c r="G558" s="13"/>
      <c r="H558" s="13"/>
      <c r="I558" s="13"/>
      <c r="J558" s="13"/>
      <c r="K558" s="8"/>
    </row>
    <row r="559">
      <c r="A559" s="10"/>
      <c r="B559" s="10"/>
      <c r="C559" s="10"/>
      <c r="D559" s="10"/>
      <c r="E559" s="29"/>
      <c r="F559" s="13"/>
      <c r="G559" s="13"/>
      <c r="H559" s="13"/>
      <c r="I559" s="13"/>
      <c r="J559" s="13"/>
      <c r="K559" s="8"/>
    </row>
    <row r="560">
      <c r="A560" s="10"/>
      <c r="B560" s="10"/>
      <c r="C560" s="10"/>
      <c r="D560" s="10"/>
      <c r="E560" s="29"/>
      <c r="F560" s="13"/>
      <c r="G560" s="13"/>
      <c r="H560" s="13"/>
      <c r="I560" s="13"/>
      <c r="J560" s="13"/>
      <c r="K560" s="8"/>
    </row>
    <row r="561">
      <c r="A561" s="10"/>
      <c r="B561" s="10"/>
      <c r="C561" s="10"/>
      <c r="D561" s="10"/>
      <c r="E561" s="29"/>
      <c r="F561" s="13"/>
      <c r="G561" s="13"/>
      <c r="H561" s="13"/>
      <c r="I561" s="13"/>
      <c r="J561" s="13"/>
      <c r="K561" s="8"/>
    </row>
    <row r="562">
      <c r="A562" s="10"/>
      <c r="B562" s="10"/>
      <c r="C562" s="10"/>
      <c r="D562" s="10"/>
      <c r="E562" s="29"/>
      <c r="F562" s="13"/>
      <c r="G562" s="13"/>
      <c r="H562" s="13"/>
      <c r="I562" s="13"/>
      <c r="J562" s="13"/>
      <c r="K562" s="8"/>
    </row>
    <row r="563">
      <c r="A563" s="10"/>
      <c r="B563" s="10"/>
      <c r="C563" s="10"/>
      <c r="D563" s="10"/>
      <c r="E563" s="29"/>
      <c r="F563" s="13"/>
      <c r="G563" s="13"/>
      <c r="H563" s="13"/>
      <c r="I563" s="13"/>
      <c r="J563" s="13"/>
      <c r="K563" s="8"/>
    </row>
    <row r="564">
      <c r="A564" s="10"/>
      <c r="B564" s="10"/>
      <c r="C564" s="10"/>
      <c r="D564" s="10"/>
      <c r="E564" s="29"/>
      <c r="F564" s="13"/>
      <c r="G564" s="13"/>
      <c r="H564" s="13"/>
      <c r="I564" s="13"/>
      <c r="J564" s="13"/>
      <c r="K564" s="8"/>
    </row>
    <row r="565">
      <c r="A565" s="10"/>
      <c r="B565" s="10"/>
      <c r="C565" s="10"/>
      <c r="D565" s="10"/>
      <c r="E565" s="29"/>
      <c r="F565" s="13"/>
      <c r="G565" s="13"/>
      <c r="H565" s="13"/>
      <c r="I565" s="13"/>
      <c r="J565" s="13"/>
      <c r="K565" s="8"/>
    </row>
    <row r="566">
      <c r="A566" s="10"/>
      <c r="B566" s="10"/>
      <c r="C566" s="10"/>
      <c r="D566" s="10"/>
      <c r="E566" s="29"/>
      <c r="F566" s="13"/>
      <c r="G566" s="13"/>
      <c r="H566" s="13"/>
      <c r="I566" s="13"/>
      <c r="J566" s="13"/>
      <c r="K566" s="8"/>
    </row>
    <row r="567">
      <c r="A567" s="10"/>
      <c r="B567" s="10"/>
      <c r="C567" s="10"/>
      <c r="D567" s="10"/>
      <c r="E567" s="29"/>
      <c r="F567" s="13"/>
      <c r="G567" s="13"/>
      <c r="H567" s="13"/>
      <c r="I567" s="13"/>
      <c r="J567" s="13"/>
      <c r="K567" s="8"/>
    </row>
    <row r="568">
      <c r="A568" s="10"/>
      <c r="B568" s="10"/>
      <c r="C568" s="10"/>
      <c r="D568" s="10"/>
      <c r="E568" s="29"/>
      <c r="F568" s="13"/>
      <c r="G568" s="13"/>
      <c r="H568" s="13"/>
      <c r="I568" s="13"/>
      <c r="J568" s="13"/>
      <c r="K568" s="8"/>
    </row>
    <row r="569">
      <c r="A569" s="10"/>
      <c r="B569" s="10"/>
      <c r="C569" s="10"/>
      <c r="D569" s="10"/>
      <c r="E569" s="29"/>
      <c r="F569" s="13"/>
      <c r="G569" s="13"/>
      <c r="H569" s="13"/>
      <c r="I569" s="13"/>
      <c r="J569" s="13"/>
      <c r="K569" s="8"/>
    </row>
    <row r="570">
      <c r="A570" s="10"/>
      <c r="B570" s="10"/>
      <c r="C570" s="10"/>
      <c r="D570" s="10"/>
      <c r="E570" s="29"/>
      <c r="F570" s="13"/>
      <c r="G570" s="13"/>
      <c r="H570" s="13"/>
      <c r="I570" s="13"/>
      <c r="J570" s="13"/>
      <c r="K570" s="8"/>
    </row>
    <row r="571">
      <c r="A571" s="10"/>
      <c r="B571" s="10"/>
      <c r="C571" s="10"/>
      <c r="D571" s="10"/>
      <c r="E571" s="29"/>
      <c r="F571" s="13"/>
      <c r="G571" s="13"/>
      <c r="H571" s="13"/>
      <c r="I571" s="13"/>
      <c r="J571" s="13"/>
      <c r="K571" s="8"/>
    </row>
    <row r="572">
      <c r="A572" s="10"/>
      <c r="B572" s="10"/>
      <c r="C572" s="10"/>
      <c r="D572" s="10"/>
      <c r="E572" s="29"/>
      <c r="F572" s="13"/>
      <c r="G572" s="13"/>
      <c r="H572" s="13"/>
      <c r="I572" s="13"/>
      <c r="J572" s="13"/>
      <c r="K572" s="8"/>
    </row>
    <row r="573">
      <c r="A573" s="10"/>
      <c r="B573" s="10"/>
      <c r="C573" s="10"/>
      <c r="D573" s="10"/>
      <c r="E573" s="29"/>
      <c r="F573" s="13"/>
      <c r="G573" s="13"/>
      <c r="H573" s="13"/>
      <c r="I573" s="13"/>
      <c r="J573" s="13"/>
      <c r="K573" s="8"/>
    </row>
    <row r="574">
      <c r="A574" s="10"/>
      <c r="B574" s="10"/>
      <c r="C574" s="10"/>
      <c r="D574" s="10"/>
      <c r="E574" s="29"/>
      <c r="F574" s="13"/>
      <c r="G574" s="13"/>
      <c r="H574" s="13"/>
      <c r="I574" s="13"/>
      <c r="J574" s="13"/>
      <c r="K574" s="8"/>
    </row>
    <row r="575">
      <c r="A575" s="10"/>
      <c r="B575" s="10"/>
      <c r="C575" s="10"/>
      <c r="D575" s="10"/>
      <c r="E575" s="29"/>
      <c r="F575" s="13"/>
      <c r="G575" s="13"/>
      <c r="H575" s="13"/>
      <c r="I575" s="13"/>
      <c r="J575" s="13"/>
      <c r="K575" s="8"/>
    </row>
    <row r="576">
      <c r="A576" s="10"/>
      <c r="B576" s="10"/>
      <c r="C576" s="10"/>
      <c r="D576" s="10"/>
      <c r="E576" s="29"/>
      <c r="F576" s="13"/>
      <c r="G576" s="13"/>
      <c r="H576" s="13"/>
      <c r="I576" s="13"/>
      <c r="J576" s="13"/>
      <c r="K576" s="8"/>
    </row>
    <row r="577">
      <c r="A577" s="10"/>
      <c r="B577" s="10"/>
      <c r="C577" s="10"/>
      <c r="D577" s="10"/>
      <c r="E577" s="29"/>
      <c r="F577" s="13"/>
      <c r="G577" s="13"/>
      <c r="H577" s="13"/>
      <c r="I577" s="13"/>
      <c r="J577" s="13"/>
      <c r="K577" s="8"/>
    </row>
    <row r="578">
      <c r="A578" s="10"/>
      <c r="B578" s="10"/>
      <c r="C578" s="10"/>
      <c r="D578" s="10"/>
      <c r="E578" s="29"/>
      <c r="F578" s="13"/>
      <c r="G578" s="13"/>
      <c r="H578" s="13"/>
      <c r="I578" s="13"/>
      <c r="J578" s="13"/>
      <c r="K578" s="8"/>
    </row>
    <row r="579">
      <c r="A579" s="10"/>
      <c r="B579" s="10"/>
      <c r="C579" s="10"/>
      <c r="D579" s="10"/>
      <c r="E579" s="29"/>
      <c r="F579" s="13"/>
      <c r="G579" s="13"/>
      <c r="H579" s="13"/>
      <c r="I579" s="13"/>
      <c r="J579" s="13"/>
      <c r="K579" s="8"/>
    </row>
    <row r="580">
      <c r="A580" s="10"/>
      <c r="B580" s="10"/>
      <c r="C580" s="10"/>
      <c r="D580" s="10"/>
      <c r="E580" s="29"/>
      <c r="F580" s="13"/>
      <c r="G580" s="13"/>
      <c r="H580" s="13"/>
      <c r="I580" s="13"/>
      <c r="J580" s="13"/>
      <c r="K580" s="8"/>
    </row>
    <row r="581">
      <c r="A581" s="10"/>
      <c r="B581" s="10"/>
      <c r="C581" s="10"/>
      <c r="D581" s="10"/>
      <c r="E581" s="29"/>
      <c r="F581" s="13"/>
      <c r="G581" s="13"/>
      <c r="H581" s="13"/>
      <c r="I581" s="13"/>
      <c r="J581" s="13"/>
      <c r="K581" s="8"/>
    </row>
    <row r="582">
      <c r="A582" s="10"/>
      <c r="B582" s="10"/>
      <c r="C582" s="10"/>
      <c r="D582" s="10"/>
      <c r="E582" s="29"/>
      <c r="F582" s="13"/>
      <c r="G582" s="13"/>
      <c r="H582" s="13"/>
      <c r="I582" s="13"/>
      <c r="J582" s="13"/>
      <c r="K582" s="8"/>
    </row>
    <row r="583">
      <c r="A583" s="10"/>
      <c r="B583" s="10"/>
      <c r="C583" s="10"/>
      <c r="D583" s="10"/>
      <c r="E583" s="29"/>
      <c r="F583" s="13"/>
      <c r="G583" s="13"/>
      <c r="H583" s="13"/>
      <c r="I583" s="13"/>
      <c r="J583" s="13"/>
      <c r="K583" s="8"/>
    </row>
    <row r="584">
      <c r="A584" s="10"/>
      <c r="B584" s="10"/>
      <c r="C584" s="10"/>
      <c r="D584" s="10"/>
      <c r="E584" s="29"/>
      <c r="F584" s="13"/>
      <c r="G584" s="13"/>
      <c r="H584" s="13"/>
      <c r="I584" s="13"/>
      <c r="J584" s="13"/>
      <c r="K584" s="8"/>
    </row>
    <row r="585">
      <c r="A585" s="10"/>
      <c r="B585" s="10"/>
      <c r="C585" s="10"/>
      <c r="D585" s="10"/>
      <c r="E585" s="29"/>
      <c r="F585" s="13"/>
      <c r="G585" s="13"/>
      <c r="H585" s="13"/>
      <c r="I585" s="13"/>
      <c r="J585" s="13"/>
      <c r="K585" s="8"/>
    </row>
    <row r="586">
      <c r="A586" s="10"/>
      <c r="B586" s="10"/>
      <c r="C586" s="10"/>
      <c r="D586" s="10"/>
      <c r="E586" s="29"/>
      <c r="F586" s="13"/>
      <c r="G586" s="13"/>
      <c r="H586" s="13"/>
      <c r="I586" s="13"/>
      <c r="J586" s="13"/>
      <c r="K586" s="8"/>
    </row>
    <row r="587">
      <c r="A587" s="10"/>
      <c r="B587" s="10"/>
      <c r="C587" s="10"/>
      <c r="D587" s="10"/>
      <c r="E587" s="29"/>
      <c r="F587" s="13"/>
      <c r="G587" s="13"/>
      <c r="H587" s="13"/>
      <c r="I587" s="13"/>
      <c r="J587" s="13"/>
      <c r="K587" s="8"/>
    </row>
    <row r="588">
      <c r="A588" s="10"/>
      <c r="B588" s="10"/>
      <c r="C588" s="10"/>
      <c r="D588" s="10"/>
      <c r="E588" s="29"/>
      <c r="F588" s="13"/>
      <c r="G588" s="13"/>
      <c r="H588" s="13"/>
      <c r="I588" s="13"/>
      <c r="J588" s="13"/>
      <c r="K588" s="8"/>
    </row>
    <row r="589">
      <c r="A589" s="10"/>
      <c r="B589" s="10"/>
      <c r="C589" s="10"/>
      <c r="D589" s="10"/>
      <c r="E589" s="29"/>
      <c r="F589" s="13"/>
      <c r="G589" s="13"/>
      <c r="H589" s="13"/>
      <c r="I589" s="13"/>
      <c r="J589" s="13"/>
      <c r="K589" s="8"/>
    </row>
    <row r="590">
      <c r="A590" s="10"/>
      <c r="B590" s="10"/>
      <c r="C590" s="10"/>
      <c r="D590" s="10"/>
      <c r="E590" s="29"/>
      <c r="F590" s="13"/>
      <c r="G590" s="13"/>
      <c r="H590" s="13"/>
      <c r="I590" s="13"/>
      <c r="J590" s="13"/>
      <c r="K590" s="8"/>
    </row>
    <row r="591">
      <c r="A591" s="10"/>
      <c r="B591" s="10"/>
      <c r="C591" s="10"/>
      <c r="D591" s="10"/>
      <c r="E591" s="29"/>
      <c r="F591" s="13"/>
      <c r="G591" s="13"/>
      <c r="H591" s="13"/>
      <c r="I591" s="13"/>
      <c r="J591" s="13"/>
      <c r="K591" s="8"/>
    </row>
    <row r="592">
      <c r="A592" s="10"/>
      <c r="B592" s="10"/>
      <c r="C592" s="10"/>
      <c r="D592" s="10"/>
      <c r="E592" s="29"/>
      <c r="F592" s="13"/>
      <c r="G592" s="13"/>
      <c r="H592" s="13"/>
      <c r="I592" s="13"/>
      <c r="J592" s="13"/>
      <c r="K592" s="8"/>
    </row>
    <row r="593">
      <c r="A593" s="10"/>
      <c r="B593" s="10"/>
      <c r="C593" s="10"/>
      <c r="D593" s="10"/>
      <c r="E593" s="29"/>
      <c r="F593" s="13"/>
      <c r="G593" s="13"/>
      <c r="H593" s="13"/>
      <c r="I593" s="13"/>
      <c r="J593" s="13"/>
      <c r="K593" s="8"/>
    </row>
    <row r="594">
      <c r="A594" s="10"/>
      <c r="B594" s="10"/>
      <c r="C594" s="10"/>
      <c r="D594" s="10"/>
      <c r="E594" s="29"/>
      <c r="F594" s="13"/>
      <c r="G594" s="13"/>
      <c r="H594" s="13"/>
      <c r="I594" s="13"/>
      <c r="J594" s="13"/>
      <c r="K594" s="8"/>
    </row>
    <row r="595">
      <c r="A595" s="10"/>
      <c r="B595" s="10"/>
      <c r="C595" s="10"/>
      <c r="D595" s="10"/>
      <c r="E595" s="29"/>
      <c r="F595" s="13"/>
      <c r="G595" s="13"/>
      <c r="H595" s="13"/>
      <c r="I595" s="13"/>
      <c r="J595" s="13"/>
      <c r="K595" s="8"/>
    </row>
    <row r="596">
      <c r="A596" s="10"/>
      <c r="B596" s="10"/>
      <c r="C596" s="10"/>
      <c r="D596" s="10"/>
      <c r="E596" s="29"/>
      <c r="F596" s="13"/>
      <c r="G596" s="13"/>
      <c r="H596" s="13"/>
      <c r="I596" s="13"/>
      <c r="J596" s="13"/>
      <c r="K596" s="8"/>
    </row>
    <row r="597">
      <c r="A597" s="10"/>
      <c r="B597" s="10"/>
      <c r="C597" s="10"/>
      <c r="D597" s="10"/>
      <c r="E597" s="29"/>
      <c r="F597" s="13"/>
      <c r="G597" s="13"/>
      <c r="H597" s="13"/>
      <c r="I597" s="13"/>
      <c r="J597" s="13"/>
      <c r="K597" s="8"/>
    </row>
    <row r="598">
      <c r="A598" s="10"/>
      <c r="B598" s="10"/>
      <c r="C598" s="10"/>
      <c r="D598" s="10"/>
      <c r="E598" s="29"/>
      <c r="F598" s="13"/>
      <c r="G598" s="13"/>
      <c r="H598" s="13"/>
      <c r="I598" s="13"/>
      <c r="J598" s="13"/>
      <c r="K598" s="8"/>
    </row>
    <row r="599">
      <c r="A599" s="10"/>
      <c r="B599" s="10"/>
      <c r="C599" s="10"/>
      <c r="D599" s="10"/>
      <c r="E599" s="29"/>
      <c r="F599" s="13"/>
      <c r="G599" s="13"/>
      <c r="H599" s="13"/>
      <c r="I599" s="13"/>
      <c r="J599" s="13"/>
      <c r="K599" s="8"/>
    </row>
    <row r="600">
      <c r="A600" s="10"/>
      <c r="B600" s="10"/>
      <c r="C600" s="10"/>
      <c r="D600" s="10"/>
      <c r="E600" s="29"/>
      <c r="F600" s="13"/>
      <c r="G600" s="13"/>
      <c r="H600" s="13"/>
      <c r="I600" s="13"/>
      <c r="J600" s="13"/>
      <c r="K600" s="8"/>
    </row>
    <row r="601">
      <c r="A601" s="10"/>
      <c r="B601" s="10"/>
      <c r="C601" s="10"/>
      <c r="D601" s="10"/>
      <c r="E601" s="29"/>
      <c r="F601" s="13"/>
      <c r="G601" s="13"/>
      <c r="H601" s="13"/>
      <c r="I601" s="13"/>
      <c r="J601" s="13"/>
      <c r="K601" s="8"/>
    </row>
    <row r="602">
      <c r="A602" s="10"/>
      <c r="B602" s="10"/>
      <c r="C602" s="10"/>
      <c r="D602" s="10"/>
      <c r="E602" s="29"/>
      <c r="F602" s="13"/>
      <c r="G602" s="13"/>
      <c r="H602" s="13"/>
      <c r="I602" s="13"/>
      <c r="J602" s="13"/>
      <c r="K602" s="8"/>
    </row>
    <row r="603">
      <c r="A603" s="10"/>
      <c r="B603" s="10"/>
      <c r="C603" s="10"/>
      <c r="D603" s="10"/>
      <c r="E603" s="29"/>
      <c r="F603" s="13"/>
      <c r="G603" s="13"/>
      <c r="H603" s="13"/>
      <c r="I603" s="13"/>
      <c r="J603" s="13"/>
      <c r="K603" s="8"/>
    </row>
    <row r="604">
      <c r="A604" s="10"/>
      <c r="B604" s="10"/>
      <c r="C604" s="10"/>
      <c r="D604" s="10"/>
      <c r="E604" s="29"/>
      <c r="F604" s="13"/>
      <c r="G604" s="13"/>
      <c r="H604" s="13"/>
      <c r="I604" s="13"/>
      <c r="J604" s="13"/>
      <c r="K604" s="8"/>
    </row>
    <row r="605">
      <c r="A605" s="10"/>
      <c r="B605" s="10"/>
      <c r="C605" s="10"/>
      <c r="D605" s="10"/>
      <c r="E605" s="29"/>
      <c r="F605" s="13"/>
      <c r="G605" s="13"/>
      <c r="H605" s="13"/>
      <c r="I605" s="13"/>
      <c r="J605" s="13"/>
      <c r="K605" s="8"/>
    </row>
    <row r="606">
      <c r="A606" s="10"/>
      <c r="B606" s="10"/>
      <c r="C606" s="10"/>
      <c r="D606" s="10"/>
      <c r="E606" s="29"/>
      <c r="F606" s="13"/>
      <c r="G606" s="13"/>
      <c r="H606" s="13"/>
      <c r="I606" s="13"/>
      <c r="J606" s="13"/>
      <c r="K606" s="8"/>
    </row>
    <row r="607">
      <c r="A607" s="10"/>
      <c r="B607" s="10"/>
      <c r="C607" s="10"/>
      <c r="D607" s="10"/>
      <c r="E607" s="29"/>
      <c r="F607" s="13"/>
      <c r="G607" s="13"/>
      <c r="H607" s="13"/>
      <c r="I607" s="13"/>
      <c r="J607" s="13"/>
      <c r="K607" s="8"/>
    </row>
    <row r="608">
      <c r="A608" s="10"/>
      <c r="B608" s="10"/>
      <c r="C608" s="10"/>
      <c r="D608" s="10"/>
      <c r="E608" s="29"/>
      <c r="F608" s="13"/>
      <c r="G608" s="13"/>
      <c r="H608" s="13"/>
      <c r="I608" s="13"/>
      <c r="J608" s="13"/>
      <c r="K608" s="8"/>
    </row>
    <row r="609">
      <c r="A609" s="10"/>
      <c r="B609" s="10"/>
      <c r="C609" s="10"/>
      <c r="D609" s="10"/>
      <c r="E609" s="29"/>
      <c r="F609" s="13"/>
      <c r="G609" s="13"/>
      <c r="H609" s="13"/>
      <c r="I609" s="13"/>
      <c r="J609" s="13"/>
      <c r="K609" s="8"/>
    </row>
    <row r="610">
      <c r="A610" s="10"/>
      <c r="B610" s="10"/>
      <c r="C610" s="10"/>
      <c r="D610" s="10"/>
      <c r="E610" s="29"/>
      <c r="F610" s="13"/>
      <c r="G610" s="13"/>
      <c r="H610" s="13"/>
      <c r="I610" s="13"/>
      <c r="J610" s="13"/>
      <c r="K610" s="8"/>
    </row>
    <row r="611">
      <c r="A611" s="10"/>
      <c r="B611" s="10"/>
      <c r="C611" s="10"/>
      <c r="D611" s="10"/>
      <c r="E611" s="29"/>
      <c r="F611" s="13"/>
      <c r="G611" s="13"/>
      <c r="H611" s="13"/>
      <c r="I611" s="13"/>
      <c r="J611" s="13"/>
      <c r="K611" s="8"/>
    </row>
    <row r="612">
      <c r="A612" s="10"/>
      <c r="B612" s="10"/>
      <c r="C612" s="10"/>
      <c r="D612" s="10"/>
      <c r="E612" s="29"/>
      <c r="F612" s="13"/>
      <c r="G612" s="13"/>
      <c r="H612" s="13"/>
      <c r="I612" s="13"/>
      <c r="J612" s="13"/>
      <c r="K612" s="8"/>
    </row>
    <row r="613">
      <c r="A613" s="10"/>
      <c r="B613" s="10"/>
      <c r="C613" s="10"/>
      <c r="D613" s="10"/>
      <c r="E613" s="29"/>
      <c r="F613" s="13"/>
      <c r="G613" s="13"/>
      <c r="H613" s="13"/>
      <c r="I613" s="13"/>
      <c r="J613" s="13"/>
      <c r="K613" s="8"/>
    </row>
    <row r="614">
      <c r="A614" s="10"/>
      <c r="B614" s="10"/>
      <c r="C614" s="10"/>
      <c r="D614" s="10"/>
      <c r="E614" s="29"/>
      <c r="F614" s="13"/>
      <c r="G614" s="13"/>
      <c r="H614" s="13"/>
      <c r="I614" s="13"/>
      <c r="J614" s="13"/>
      <c r="K614" s="8"/>
    </row>
    <row r="615">
      <c r="A615" s="10"/>
      <c r="B615" s="10"/>
      <c r="C615" s="10"/>
      <c r="D615" s="10"/>
      <c r="E615" s="29"/>
      <c r="F615" s="13"/>
      <c r="G615" s="13"/>
      <c r="H615" s="13"/>
      <c r="I615" s="13"/>
      <c r="J615" s="13"/>
      <c r="K615" s="8"/>
    </row>
    <row r="616">
      <c r="A616" s="10"/>
      <c r="B616" s="10"/>
      <c r="C616" s="10"/>
      <c r="D616" s="10"/>
      <c r="E616" s="29"/>
      <c r="F616" s="13"/>
      <c r="G616" s="13"/>
      <c r="H616" s="13"/>
      <c r="I616" s="13"/>
      <c r="J616" s="13"/>
      <c r="K616" s="8"/>
    </row>
    <row r="617">
      <c r="A617" s="10"/>
      <c r="B617" s="10"/>
      <c r="C617" s="10"/>
      <c r="D617" s="10"/>
      <c r="E617" s="29"/>
      <c r="F617" s="13"/>
      <c r="G617" s="13"/>
      <c r="H617" s="13"/>
      <c r="I617" s="13"/>
      <c r="J617" s="13"/>
      <c r="K617" s="8"/>
    </row>
    <row r="618">
      <c r="A618" s="10"/>
      <c r="B618" s="10"/>
      <c r="C618" s="10"/>
      <c r="D618" s="10"/>
      <c r="E618" s="29"/>
      <c r="F618" s="13"/>
      <c r="G618" s="13"/>
      <c r="H618" s="13"/>
      <c r="I618" s="13"/>
      <c r="J618" s="13"/>
      <c r="K618" s="8"/>
    </row>
    <row r="619">
      <c r="A619" s="10"/>
      <c r="B619" s="10"/>
      <c r="C619" s="10"/>
      <c r="D619" s="10"/>
      <c r="E619" s="29"/>
      <c r="F619" s="13"/>
      <c r="G619" s="13"/>
      <c r="H619" s="13"/>
      <c r="I619" s="13"/>
      <c r="J619" s="13"/>
      <c r="K619" s="8"/>
    </row>
    <row r="620">
      <c r="A620" s="10"/>
      <c r="B620" s="10"/>
      <c r="C620" s="10"/>
      <c r="D620" s="10"/>
      <c r="E620" s="29"/>
      <c r="F620" s="13"/>
      <c r="G620" s="13"/>
      <c r="H620" s="13"/>
      <c r="I620" s="13"/>
      <c r="J620" s="13"/>
      <c r="K620" s="8"/>
    </row>
    <row r="621">
      <c r="A621" s="10"/>
      <c r="B621" s="10"/>
      <c r="C621" s="10"/>
      <c r="D621" s="10"/>
      <c r="E621" s="29"/>
      <c r="F621" s="13"/>
      <c r="G621" s="13"/>
      <c r="H621" s="13"/>
      <c r="I621" s="13"/>
      <c r="J621" s="13"/>
      <c r="K621" s="8"/>
    </row>
    <row r="622">
      <c r="A622" s="10"/>
      <c r="B622" s="10"/>
      <c r="C622" s="10"/>
      <c r="D622" s="10"/>
      <c r="E622" s="29"/>
      <c r="F622" s="13"/>
      <c r="G622" s="13"/>
      <c r="H622" s="13"/>
      <c r="I622" s="13"/>
      <c r="J622" s="13"/>
      <c r="K622" s="8"/>
    </row>
    <row r="623">
      <c r="A623" s="10"/>
      <c r="B623" s="10"/>
      <c r="C623" s="10"/>
      <c r="D623" s="10"/>
      <c r="E623" s="29"/>
      <c r="F623" s="13"/>
      <c r="G623" s="13"/>
      <c r="H623" s="13"/>
      <c r="I623" s="13"/>
      <c r="J623" s="13"/>
      <c r="K623" s="8"/>
    </row>
    <row r="624">
      <c r="A624" s="10"/>
      <c r="B624" s="10"/>
      <c r="C624" s="10"/>
      <c r="D624" s="10"/>
      <c r="E624" s="29"/>
      <c r="F624" s="13"/>
      <c r="G624" s="13"/>
      <c r="H624" s="13"/>
      <c r="I624" s="13"/>
      <c r="J624" s="13"/>
      <c r="K624" s="8"/>
    </row>
    <row r="625">
      <c r="A625" s="10"/>
      <c r="B625" s="10"/>
      <c r="C625" s="10"/>
      <c r="D625" s="10"/>
      <c r="E625" s="29"/>
      <c r="F625" s="13"/>
      <c r="G625" s="13"/>
      <c r="H625" s="13"/>
      <c r="I625" s="13"/>
      <c r="J625" s="13"/>
      <c r="K625" s="8"/>
    </row>
    <row r="626">
      <c r="A626" s="10"/>
      <c r="B626" s="10"/>
      <c r="C626" s="10"/>
      <c r="D626" s="10"/>
      <c r="E626" s="29"/>
      <c r="F626" s="13"/>
      <c r="G626" s="13"/>
      <c r="H626" s="13"/>
      <c r="I626" s="13"/>
      <c r="J626" s="13"/>
      <c r="K626" s="8"/>
    </row>
    <row r="627">
      <c r="A627" s="10"/>
      <c r="B627" s="10"/>
      <c r="C627" s="10"/>
      <c r="D627" s="10"/>
      <c r="E627" s="29"/>
      <c r="F627" s="13"/>
      <c r="G627" s="13"/>
      <c r="H627" s="13"/>
      <c r="I627" s="13"/>
      <c r="J627" s="13"/>
      <c r="K627" s="8"/>
    </row>
    <row r="628">
      <c r="A628" s="10"/>
      <c r="B628" s="10"/>
      <c r="C628" s="10"/>
      <c r="D628" s="10"/>
      <c r="E628" s="29"/>
      <c r="F628" s="13"/>
      <c r="G628" s="13"/>
      <c r="H628" s="13"/>
      <c r="I628" s="13"/>
      <c r="J628" s="13"/>
      <c r="K628" s="8"/>
    </row>
    <row r="629">
      <c r="A629" s="10"/>
      <c r="B629" s="10"/>
      <c r="C629" s="10"/>
      <c r="D629" s="10"/>
      <c r="E629" s="29"/>
      <c r="F629" s="13"/>
      <c r="G629" s="13"/>
      <c r="H629" s="13"/>
      <c r="I629" s="13"/>
      <c r="J629" s="13"/>
      <c r="K629" s="8"/>
    </row>
    <row r="630">
      <c r="A630" s="10"/>
      <c r="B630" s="10"/>
      <c r="C630" s="10"/>
      <c r="D630" s="10"/>
      <c r="E630" s="29"/>
      <c r="F630" s="13"/>
      <c r="G630" s="13"/>
      <c r="H630" s="13"/>
      <c r="I630" s="13"/>
      <c r="J630" s="13"/>
      <c r="K630" s="8"/>
    </row>
    <row r="631">
      <c r="A631" s="10"/>
      <c r="B631" s="10"/>
      <c r="C631" s="10"/>
      <c r="D631" s="10"/>
      <c r="E631" s="29"/>
      <c r="F631" s="13"/>
      <c r="G631" s="13"/>
      <c r="H631" s="13"/>
      <c r="I631" s="13"/>
      <c r="J631" s="13"/>
      <c r="K631" s="8"/>
    </row>
    <row r="632">
      <c r="A632" s="10"/>
      <c r="B632" s="10"/>
      <c r="C632" s="10"/>
      <c r="D632" s="10"/>
      <c r="E632" s="29"/>
      <c r="F632" s="13"/>
      <c r="G632" s="13"/>
      <c r="H632" s="13"/>
      <c r="I632" s="13"/>
      <c r="J632" s="13"/>
      <c r="K632" s="8"/>
    </row>
    <row r="633">
      <c r="A633" s="10"/>
      <c r="B633" s="10"/>
      <c r="C633" s="10"/>
      <c r="D633" s="10"/>
      <c r="E633" s="29"/>
      <c r="F633" s="13"/>
      <c r="G633" s="13"/>
      <c r="H633" s="13"/>
      <c r="I633" s="13"/>
      <c r="J633" s="13"/>
      <c r="K633" s="8"/>
    </row>
    <row r="634">
      <c r="A634" s="10"/>
      <c r="B634" s="10"/>
      <c r="C634" s="10"/>
      <c r="D634" s="10"/>
      <c r="E634" s="29"/>
      <c r="F634" s="13"/>
      <c r="G634" s="13"/>
      <c r="H634" s="13"/>
      <c r="I634" s="13"/>
      <c r="J634" s="13"/>
      <c r="K634" s="8"/>
    </row>
    <row r="635">
      <c r="A635" s="10"/>
      <c r="B635" s="10"/>
      <c r="C635" s="10"/>
      <c r="D635" s="10"/>
      <c r="E635" s="29"/>
      <c r="F635" s="13"/>
      <c r="G635" s="13"/>
      <c r="H635" s="13"/>
      <c r="I635" s="13"/>
      <c r="J635" s="13"/>
      <c r="K635" s="8"/>
    </row>
    <row r="636">
      <c r="A636" s="10"/>
      <c r="B636" s="10"/>
      <c r="C636" s="10"/>
      <c r="D636" s="10"/>
      <c r="E636" s="29"/>
      <c r="F636" s="13"/>
      <c r="G636" s="13"/>
      <c r="H636" s="13"/>
      <c r="I636" s="13"/>
      <c r="J636" s="13"/>
      <c r="K636" s="8"/>
    </row>
    <row r="637">
      <c r="A637" s="10"/>
      <c r="B637" s="10"/>
      <c r="C637" s="10"/>
      <c r="D637" s="10"/>
      <c r="E637" s="29"/>
      <c r="F637" s="13"/>
      <c r="G637" s="13"/>
      <c r="H637" s="13"/>
      <c r="I637" s="13"/>
      <c r="J637" s="13"/>
      <c r="K637" s="8"/>
    </row>
    <row r="638">
      <c r="A638" s="10"/>
      <c r="B638" s="10"/>
      <c r="C638" s="10"/>
      <c r="D638" s="10"/>
      <c r="E638" s="29"/>
      <c r="F638" s="13"/>
      <c r="G638" s="13"/>
      <c r="H638" s="13"/>
      <c r="I638" s="13"/>
      <c r="J638" s="13"/>
      <c r="K638" s="8"/>
    </row>
    <row r="639">
      <c r="A639" s="10"/>
      <c r="B639" s="10"/>
      <c r="C639" s="10"/>
      <c r="D639" s="10"/>
      <c r="E639" s="29"/>
      <c r="F639" s="13"/>
      <c r="G639" s="13"/>
      <c r="H639" s="13"/>
      <c r="I639" s="13"/>
      <c r="J639" s="13"/>
      <c r="K639" s="8"/>
    </row>
    <row r="640">
      <c r="A640" s="10"/>
      <c r="B640" s="10"/>
      <c r="C640" s="10"/>
      <c r="D640" s="10"/>
      <c r="E640" s="29"/>
      <c r="F640" s="13"/>
      <c r="G640" s="13"/>
      <c r="H640" s="13"/>
      <c r="I640" s="13"/>
      <c r="J640" s="13"/>
      <c r="K640" s="8"/>
    </row>
    <row r="641">
      <c r="A641" s="10"/>
      <c r="B641" s="10"/>
      <c r="C641" s="10"/>
      <c r="D641" s="10"/>
      <c r="E641" s="29"/>
      <c r="F641" s="13"/>
      <c r="G641" s="13"/>
      <c r="H641" s="13"/>
      <c r="I641" s="13"/>
      <c r="J641" s="13"/>
      <c r="K641" s="8"/>
    </row>
    <row r="642">
      <c r="A642" s="10"/>
      <c r="B642" s="10"/>
      <c r="C642" s="10"/>
      <c r="D642" s="10"/>
      <c r="E642" s="29"/>
      <c r="F642" s="13"/>
      <c r="G642" s="13"/>
      <c r="H642" s="13"/>
      <c r="I642" s="13"/>
      <c r="J642" s="13"/>
      <c r="K642" s="8"/>
    </row>
    <row r="643">
      <c r="A643" s="10"/>
      <c r="B643" s="10"/>
      <c r="C643" s="10"/>
      <c r="D643" s="10"/>
      <c r="E643" s="29"/>
      <c r="F643" s="13"/>
      <c r="G643" s="13"/>
      <c r="H643" s="13"/>
      <c r="I643" s="13"/>
      <c r="J643" s="13"/>
      <c r="K643" s="8"/>
    </row>
    <row r="644">
      <c r="A644" s="10"/>
      <c r="B644" s="10"/>
      <c r="C644" s="10"/>
      <c r="D644" s="10"/>
      <c r="E644" s="29"/>
      <c r="F644" s="13"/>
      <c r="G644" s="13"/>
      <c r="H644" s="13"/>
      <c r="I644" s="13"/>
      <c r="J644" s="13"/>
      <c r="K644" s="8"/>
    </row>
    <row r="645">
      <c r="A645" s="10"/>
      <c r="B645" s="10"/>
      <c r="C645" s="10"/>
      <c r="D645" s="10"/>
      <c r="E645" s="29"/>
      <c r="F645" s="13"/>
      <c r="G645" s="13"/>
      <c r="H645" s="13"/>
      <c r="I645" s="13"/>
      <c r="J645" s="13"/>
      <c r="K645" s="8"/>
    </row>
    <row r="646">
      <c r="A646" s="10"/>
      <c r="B646" s="10"/>
      <c r="C646" s="10"/>
      <c r="D646" s="10"/>
      <c r="E646" s="29"/>
      <c r="F646" s="13"/>
      <c r="G646" s="13"/>
      <c r="H646" s="13"/>
      <c r="I646" s="13"/>
      <c r="J646" s="13"/>
      <c r="K646" s="8"/>
    </row>
    <row r="647">
      <c r="A647" s="10"/>
      <c r="B647" s="10"/>
      <c r="C647" s="10"/>
      <c r="D647" s="10"/>
      <c r="E647" s="29"/>
      <c r="F647" s="13"/>
      <c r="G647" s="13"/>
      <c r="H647" s="13"/>
      <c r="I647" s="13"/>
      <c r="J647" s="13"/>
      <c r="K647" s="8"/>
    </row>
    <row r="648">
      <c r="A648" s="10"/>
      <c r="B648" s="10"/>
      <c r="C648" s="10"/>
      <c r="D648" s="10"/>
      <c r="E648" s="29"/>
      <c r="F648" s="13"/>
      <c r="G648" s="13"/>
      <c r="H648" s="13"/>
      <c r="I648" s="13"/>
      <c r="J648" s="13"/>
      <c r="K648" s="8"/>
    </row>
    <row r="649">
      <c r="A649" s="10"/>
      <c r="B649" s="10"/>
      <c r="C649" s="10"/>
      <c r="D649" s="10"/>
      <c r="E649" s="29"/>
      <c r="F649" s="13"/>
      <c r="G649" s="13"/>
      <c r="H649" s="13"/>
      <c r="I649" s="13"/>
      <c r="J649" s="13"/>
      <c r="K649" s="8"/>
    </row>
    <row r="650">
      <c r="A650" s="10"/>
      <c r="B650" s="10"/>
      <c r="C650" s="10"/>
      <c r="D650" s="10"/>
      <c r="E650" s="29"/>
      <c r="F650" s="13"/>
      <c r="G650" s="13"/>
      <c r="H650" s="13"/>
      <c r="I650" s="13"/>
      <c r="J650" s="13"/>
      <c r="K650" s="8"/>
    </row>
    <row r="651">
      <c r="A651" s="10"/>
      <c r="B651" s="10"/>
      <c r="C651" s="10"/>
      <c r="D651" s="10"/>
      <c r="E651" s="29"/>
      <c r="F651" s="13"/>
      <c r="G651" s="13"/>
      <c r="H651" s="13"/>
      <c r="I651" s="13"/>
      <c r="J651" s="13"/>
      <c r="K651" s="8"/>
    </row>
    <row r="652">
      <c r="A652" s="10"/>
      <c r="B652" s="10"/>
      <c r="C652" s="10"/>
      <c r="D652" s="10"/>
      <c r="E652" s="29"/>
      <c r="F652" s="13"/>
      <c r="G652" s="13"/>
      <c r="H652" s="13"/>
      <c r="I652" s="13"/>
      <c r="J652" s="13"/>
      <c r="K652" s="8"/>
    </row>
    <row r="653">
      <c r="A653" s="10"/>
      <c r="B653" s="10"/>
      <c r="C653" s="10"/>
      <c r="D653" s="10"/>
      <c r="E653" s="29"/>
      <c r="F653" s="13"/>
      <c r="G653" s="13"/>
      <c r="H653" s="13"/>
      <c r="I653" s="13"/>
      <c r="J653" s="13"/>
      <c r="K653" s="8"/>
    </row>
    <row r="654">
      <c r="A654" s="10"/>
      <c r="B654" s="10"/>
      <c r="C654" s="10"/>
      <c r="D654" s="10"/>
      <c r="E654" s="29"/>
      <c r="F654" s="13"/>
      <c r="G654" s="13"/>
      <c r="H654" s="13"/>
      <c r="I654" s="13"/>
      <c r="J654" s="13"/>
      <c r="K654" s="8"/>
    </row>
    <row r="655">
      <c r="A655" s="10"/>
      <c r="B655" s="10"/>
      <c r="C655" s="10"/>
      <c r="D655" s="10"/>
      <c r="E655" s="29"/>
      <c r="F655" s="13"/>
      <c r="G655" s="13"/>
      <c r="H655" s="13"/>
      <c r="I655" s="13"/>
      <c r="J655" s="13"/>
      <c r="K655" s="8"/>
    </row>
    <row r="656">
      <c r="A656" s="10"/>
      <c r="B656" s="10"/>
      <c r="C656" s="10"/>
      <c r="D656" s="10"/>
      <c r="E656" s="29"/>
      <c r="F656" s="13"/>
      <c r="G656" s="13"/>
      <c r="H656" s="13"/>
      <c r="I656" s="13"/>
      <c r="J656" s="13"/>
      <c r="K656" s="8"/>
    </row>
    <row r="657">
      <c r="A657" s="10"/>
      <c r="B657" s="10"/>
      <c r="C657" s="10"/>
      <c r="D657" s="10"/>
      <c r="E657" s="29"/>
      <c r="F657" s="13"/>
      <c r="G657" s="13"/>
      <c r="H657" s="13"/>
      <c r="I657" s="13"/>
      <c r="J657" s="13"/>
      <c r="K657" s="8"/>
    </row>
    <row r="658">
      <c r="A658" s="10"/>
      <c r="B658" s="10"/>
      <c r="C658" s="10"/>
      <c r="D658" s="10"/>
      <c r="E658" s="29"/>
      <c r="F658" s="13"/>
      <c r="G658" s="13"/>
      <c r="H658" s="13"/>
      <c r="I658" s="13"/>
      <c r="J658" s="13"/>
      <c r="K658" s="8"/>
    </row>
    <row r="659">
      <c r="A659" s="10"/>
      <c r="B659" s="10"/>
      <c r="C659" s="10"/>
      <c r="D659" s="10"/>
      <c r="E659" s="29"/>
      <c r="F659" s="13"/>
      <c r="G659" s="13"/>
      <c r="H659" s="13"/>
      <c r="I659" s="13"/>
      <c r="J659" s="13"/>
      <c r="K659" s="8"/>
    </row>
    <row r="660">
      <c r="A660" s="10"/>
      <c r="B660" s="10"/>
      <c r="C660" s="10"/>
      <c r="D660" s="10"/>
      <c r="E660" s="29"/>
      <c r="F660" s="13"/>
      <c r="G660" s="13"/>
      <c r="H660" s="13"/>
      <c r="I660" s="13"/>
      <c r="J660" s="13"/>
      <c r="K660" s="8"/>
    </row>
    <row r="661">
      <c r="A661" s="10"/>
      <c r="B661" s="10"/>
      <c r="C661" s="10"/>
      <c r="D661" s="10"/>
      <c r="E661" s="29"/>
      <c r="F661" s="13"/>
      <c r="G661" s="13"/>
      <c r="H661" s="13"/>
      <c r="I661" s="13"/>
      <c r="J661" s="13"/>
      <c r="K661" s="8"/>
    </row>
    <row r="662">
      <c r="A662" s="10"/>
      <c r="B662" s="10"/>
      <c r="C662" s="10"/>
      <c r="D662" s="10"/>
      <c r="E662" s="29"/>
      <c r="F662" s="13"/>
      <c r="G662" s="13"/>
      <c r="H662" s="13"/>
      <c r="I662" s="13"/>
      <c r="J662" s="13"/>
      <c r="K662" s="8"/>
    </row>
    <row r="663">
      <c r="A663" s="10"/>
      <c r="B663" s="10"/>
      <c r="C663" s="10"/>
      <c r="D663" s="10"/>
      <c r="E663" s="29"/>
      <c r="F663" s="13"/>
      <c r="G663" s="13"/>
      <c r="H663" s="13"/>
      <c r="I663" s="13"/>
      <c r="J663" s="13"/>
      <c r="K663" s="8"/>
    </row>
    <row r="664">
      <c r="A664" s="10"/>
      <c r="B664" s="10"/>
      <c r="C664" s="10"/>
      <c r="D664" s="10"/>
      <c r="E664" s="29"/>
      <c r="F664" s="13"/>
      <c r="G664" s="13"/>
      <c r="H664" s="13"/>
      <c r="I664" s="13"/>
      <c r="J664" s="13"/>
      <c r="K664" s="8"/>
    </row>
    <row r="665">
      <c r="A665" s="10"/>
      <c r="B665" s="10"/>
      <c r="C665" s="10"/>
      <c r="D665" s="10"/>
      <c r="E665" s="29"/>
      <c r="F665" s="13"/>
      <c r="G665" s="13"/>
      <c r="H665" s="13"/>
      <c r="I665" s="13"/>
      <c r="J665" s="13"/>
      <c r="K665" s="8"/>
    </row>
    <row r="666">
      <c r="A666" s="10"/>
      <c r="B666" s="10"/>
      <c r="C666" s="10"/>
      <c r="D666" s="10"/>
      <c r="E666" s="29"/>
      <c r="F666" s="13"/>
      <c r="G666" s="13"/>
      <c r="H666" s="13"/>
      <c r="I666" s="13"/>
      <c r="J666" s="13"/>
      <c r="K666" s="8"/>
    </row>
    <row r="667">
      <c r="A667" s="10"/>
      <c r="B667" s="10"/>
      <c r="C667" s="10"/>
      <c r="D667" s="10"/>
      <c r="E667" s="29"/>
      <c r="F667" s="13"/>
      <c r="G667" s="13"/>
      <c r="H667" s="13"/>
      <c r="I667" s="13"/>
      <c r="J667" s="13"/>
      <c r="K667" s="8"/>
    </row>
    <row r="668">
      <c r="A668" s="10"/>
      <c r="B668" s="10"/>
      <c r="C668" s="10"/>
      <c r="D668" s="10"/>
      <c r="E668" s="29"/>
      <c r="F668" s="13"/>
      <c r="G668" s="13"/>
      <c r="H668" s="13"/>
      <c r="I668" s="13"/>
      <c r="J668" s="13"/>
      <c r="K668" s="8"/>
    </row>
    <row r="669">
      <c r="A669" s="10"/>
      <c r="B669" s="10"/>
      <c r="C669" s="10"/>
      <c r="D669" s="10"/>
      <c r="E669" s="29"/>
      <c r="F669" s="13"/>
      <c r="G669" s="13"/>
      <c r="H669" s="13"/>
      <c r="I669" s="13"/>
      <c r="J669" s="13"/>
      <c r="K669" s="8"/>
    </row>
    <row r="670">
      <c r="A670" s="10"/>
      <c r="B670" s="10"/>
      <c r="C670" s="10"/>
      <c r="D670" s="10"/>
      <c r="E670" s="29"/>
      <c r="F670" s="13"/>
      <c r="G670" s="13"/>
      <c r="H670" s="13"/>
      <c r="I670" s="13"/>
      <c r="J670" s="13"/>
      <c r="K670" s="8"/>
    </row>
    <row r="671">
      <c r="A671" s="10"/>
      <c r="B671" s="10"/>
      <c r="C671" s="10"/>
      <c r="D671" s="10"/>
      <c r="E671" s="29"/>
      <c r="F671" s="13"/>
      <c r="G671" s="13"/>
      <c r="H671" s="13"/>
      <c r="I671" s="13"/>
      <c r="J671" s="13"/>
      <c r="K671" s="8"/>
    </row>
    <row r="672">
      <c r="A672" s="10"/>
      <c r="B672" s="10"/>
      <c r="C672" s="10"/>
      <c r="D672" s="10"/>
      <c r="E672" s="29"/>
      <c r="F672" s="13"/>
      <c r="G672" s="13"/>
      <c r="H672" s="13"/>
      <c r="I672" s="13"/>
      <c r="J672" s="13"/>
      <c r="K672" s="8"/>
    </row>
    <row r="673">
      <c r="A673" s="10"/>
      <c r="B673" s="10"/>
      <c r="C673" s="10"/>
      <c r="D673" s="10"/>
      <c r="E673" s="29"/>
      <c r="F673" s="13"/>
      <c r="G673" s="13"/>
      <c r="H673" s="13"/>
      <c r="I673" s="13"/>
      <c r="J673" s="13"/>
      <c r="K673" s="8"/>
    </row>
    <row r="674">
      <c r="A674" s="10"/>
      <c r="B674" s="10"/>
      <c r="C674" s="10"/>
      <c r="D674" s="10"/>
      <c r="E674" s="29"/>
      <c r="F674" s="13"/>
      <c r="G674" s="13"/>
      <c r="H674" s="13"/>
      <c r="I674" s="13"/>
      <c r="J674" s="13"/>
      <c r="K674" s="8"/>
    </row>
    <row r="675">
      <c r="A675" s="10"/>
      <c r="B675" s="10"/>
      <c r="C675" s="10"/>
      <c r="D675" s="10"/>
      <c r="E675" s="29"/>
      <c r="F675" s="13"/>
      <c r="G675" s="13"/>
      <c r="H675" s="13"/>
      <c r="I675" s="13"/>
      <c r="J675" s="13"/>
      <c r="K675" s="8"/>
    </row>
    <row r="676">
      <c r="A676" s="10"/>
      <c r="B676" s="10"/>
      <c r="C676" s="10"/>
      <c r="D676" s="10"/>
      <c r="E676" s="29"/>
      <c r="F676" s="13"/>
      <c r="G676" s="13"/>
      <c r="H676" s="13"/>
      <c r="I676" s="13"/>
      <c r="J676" s="13"/>
      <c r="K676" s="8"/>
    </row>
    <row r="677">
      <c r="A677" s="10"/>
      <c r="B677" s="10"/>
      <c r="C677" s="10"/>
      <c r="D677" s="10"/>
      <c r="E677" s="29"/>
      <c r="F677" s="13"/>
      <c r="G677" s="13"/>
      <c r="H677" s="13"/>
      <c r="I677" s="13"/>
      <c r="J677" s="13"/>
      <c r="K677" s="8"/>
    </row>
    <row r="678">
      <c r="A678" s="10"/>
      <c r="B678" s="10"/>
      <c r="C678" s="10"/>
      <c r="D678" s="10"/>
      <c r="E678" s="29"/>
      <c r="F678" s="13"/>
      <c r="G678" s="13"/>
      <c r="H678" s="13"/>
      <c r="I678" s="13"/>
      <c r="J678" s="13"/>
      <c r="K678" s="8"/>
    </row>
    <row r="679">
      <c r="A679" s="10"/>
      <c r="B679" s="10"/>
      <c r="C679" s="10"/>
      <c r="D679" s="10"/>
      <c r="E679" s="29"/>
      <c r="F679" s="13"/>
      <c r="G679" s="13"/>
      <c r="H679" s="13"/>
      <c r="I679" s="13"/>
      <c r="J679" s="13"/>
      <c r="K679" s="8"/>
    </row>
    <row r="680">
      <c r="A680" s="10"/>
      <c r="B680" s="10"/>
      <c r="C680" s="10"/>
      <c r="D680" s="10"/>
      <c r="E680" s="29"/>
      <c r="F680" s="13"/>
      <c r="G680" s="13"/>
      <c r="H680" s="13"/>
      <c r="I680" s="13"/>
      <c r="J680" s="13"/>
      <c r="K680" s="8"/>
    </row>
    <row r="681">
      <c r="A681" s="10"/>
      <c r="B681" s="10"/>
      <c r="C681" s="10"/>
      <c r="D681" s="10"/>
      <c r="E681" s="29"/>
      <c r="F681" s="13"/>
      <c r="G681" s="13"/>
      <c r="H681" s="13"/>
      <c r="I681" s="13"/>
      <c r="J681" s="13"/>
      <c r="K681" s="8"/>
    </row>
    <row r="682">
      <c r="A682" s="10"/>
      <c r="B682" s="10"/>
      <c r="C682" s="10"/>
      <c r="D682" s="10"/>
      <c r="E682" s="29"/>
      <c r="F682" s="13"/>
      <c r="G682" s="13"/>
      <c r="H682" s="13"/>
      <c r="I682" s="13"/>
      <c r="J682" s="13"/>
      <c r="K682" s="8"/>
    </row>
    <row r="683">
      <c r="A683" s="10"/>
      <c r="B683" s="10"/>
      <c r="C683" s="10"/>
      <c r="D683" s="10"/>
      <c r="E683" s="29"/>
      <c r="F683" s="13"/>
      <c r="G683" s="13"/>
      <c r="H683" s="13"/>
      <c r="I683" s="13"/>
      <c r="J683" s="13"/>
      <c r="K683" s="8"/>
    </row>
    <row r="684">
      <c r="A684" s="10"/>
      <c r="B684" s="10"/>
      <c r="C684" s="10"/>
      <c r="D684" s="10"/>
      <c r="E684" s="29"/>
      <c r="F684" s="13"/>
      <c r="G684" s="13"/>
      <c r="H684" s="13"/>
      <c r="I684" s="13"/>
      <c r="J684" s="13"/>
      <c r="K684" s="8"/>
    </row>
    <row r="685">
      <c r="A685" s="10"/>
      <c r="B685" s="10"/>
      <c r="C685" s="10"/>
      <c r="D685" s="10"/>
      <c r="E685" s="29"/>
      <c r="F685" s="13"/>
      <c r="G685" s="13"/>
      <c r="H685" s="13"/>
      <c r="I685" s="13"/>
      <c r="J685" s="13"/>
      <c r="K685" s="8"/>
    </row>
    <row r="686">
      <c r="A686" s="10"/>
      <c r="B686" s="10"/>
      <c r="C686" s="10"/>
      <c r="D686" s="10"/>
      <c r="E686" s="29"/>
      <c r="F686" s="13"/>
      <c r="G686" s="13"/>
      <c r="H686" s="13"/>
      <c r="I686" s="13"/>
      <c r="J686" s="13"/>
      <c r="K686" s="8"/>
    </row>
    <row r="687">
      <c r="A687" s="10"/>
      <c r="B687" s="10"/>
      <c r="C687" s="10"/>
      <c r="D687" s="10"/>
      <c r="E687" s="29"/>
      <c r="F687" s="13"/>
      <c r="G687" s="13"/>
      <c r="H687" s="13"/>
      <c r="I687" s="13"/>
      <c r="J687" s="13"/>
      <c r="K687" s="8"/>
    </row>
    <row r="688">
      <c r="A688" s="10"/>
      <c r="B688" s="10"/>
      <c r="C688" s="10"/>
      <c r="D688" s="10"/>
      <c r="E688" s="29"/>
      <c r="F688" s="13"/>
      <c r="G688" s="13"/>
      <c r="H688" s="13"/>
      <c r="I688" s="13"/>
      <c r="J688" s="13"/>
      <c r="K688" s="8"/>
    </row>
    <row r="689">
      <c r="A689" s="10"/>
      <c r="B689" s="10"/>
      <c r="C689" s="10"/>
      <c r="D689" s="10"/>
      <c r="E689" s="29"/>
      <c r="F689" s="13"/>
      <c r="G689" s="13"/>
      <c r="H689" s="13"/>
      <c r="I689" s="13"/>
      <c r="J689" s="13"/>
      <c r="K689" s="8"/>
    </row>
    <row r="690">
      <c r="A690" s="10"/>
      <c r="B690" s="10"/>
      <c r="C690" s="10"/>
      <c r="D690" s="10"/>
      <c r="E690" s="29"/>
      <c r="F690" s="13"/>
      <c r="G690" s="13"/>
      <c r="H690" s="13"/>
      <c r="I690" s="13"/>
      <c r="J690" s="13"/>
      <c r="K690" s="8"/>
    </row>
    <row r="691">
      <c r="A691" s="10"/>
      <c r="B691" s="10"/>
      <c r="C691" s="10"/>
      <c r="D691" s="10"/>
      <c r="E691" s="29"/>
      <c r="F691" s="13"/>
      <c r="G691" s="13"/>
      <c r="H691" s="13"/>
      <c r="I691" s="13"/>
      <c r="J691" s="13"/>
      <c r="K691" s="8"/>
    </row>
    <row r="692">
      <c r="A692" s="10"/>
      <c r="B692" s="10"/>
      <c r="C692" s="10"/>
      <c r="D692" s="10"/>
      <c r="E692" s="29"/>
      <c r="F692" s="13"/>
      <c r="G692" s="13"/>
      <c r="H692" s="13"/>
      <c r="I692" s="13"/>
      <c r="J692" s="13"/>
      <c r="K692" s="8"/>
    </row>
    <row r="693">
      <c r="A693" s="10"/>
      <c r="B693" s="10"/>
      <c r="C693" s="10"/>
      <c r="D693" s="10"/>
      <c r="E693" s="29"/>
      <c r="F693" s="13"/>
      <c r="G693" s="13"/>
      <c r="H693" s="13"/>
      <c r="I693" s="13"/>
      <c r="J693" s="13"/>
      <c r="K693" s="8"/>
    </row>
    <row r="694">
      <c r="A694" s="10"/>
      <c r="B694" s="10"/>
      <c r="C694" s="10"/>
      <c r="D694" s="10"/>
      <c r="E694" s="29"/>
      <c r="F694" s="13"/>
      <c r="G694" s="13"/>
      <c r="H694" s="13"/>
      <c r="I694" s="13"/>
      <c r="J694" s="13"/>
      <c r="K694" s="8"/>
    </row>
    <row r="695">
      <c r="A695" s="10"/>
      <c r="B695" s="10"/>
      <c r="C695" s="10"/>
      <c r="D695" s="10"/>
      <c r="E695" s="29"/>
      <c r="F695" s="13"/>
      <c r="G695" s="13"/>
      <c r="H695" s="13"/>
      <c r="I695" s="13"/>
      <c r="J695" s="13"/>
      <c r="K695" s="8"/>
    </row>
    <row r="696">
      <c r="A696" s="10"/>
      <c r="B696" s="10"/>
      <c r="C696" s="10"/>
      <c r="D696" s="10"/>
      <c r="E696" s="29"/>
      <c r="F696" s="13"/>
      <c r="G696" s="13"/>
      <c r="H696" s="13"/>
      <c r="I696" s="13"/>
      <c r="J696" s="13"/>
      <c r="K696" s="8"/>
    </row>
    <row r="697">
      <c r="A697" s="10"/>
      <c r="B697" s="10"/>
      <c r="C697" s="10"/>
      <c r="D697" s="10"/>
      <c r="E697" s="29"/>
      <c r="F697" s="13"/>
      <c r="G697" s="13"/>
      <c r="H697" s="13"/>
      <c r="I697" s="13"/>
      <c r="J697" s="13"/>
      <c r="K697" s="8"/>
    </row>
    <row r="698">
      <c r="A698" s="10"/>
      <c r="B698" s="10"/>
      <c r="C698" s="10"/>
      <c r="D698" s="10"/>
      <c r="E698" s="29"/>
      <c r="F698" s="13"/>
      <c r="G698" s="13"/>
      <c r="H698" s="13"/>
      <c r="I698" s="13"/>
      <c r="J698" s="13"/>
      <c r="K698" s="8"/>
    </row>
    <row r="699">
      <c r="A699" s="10"/>
      <c r="B699" s="10"/>
      <c r="C699" s="10"/>
      <c r="D699" s="10"/>
      <c r="E699" s="29"/>
      <c r="F699" s="13"/>
      <c r="G699" s="13"/>
      <c r="H699" s="13"/>
      <c r="I699" s="13"/>
      <c r="J699" s="13"/>
      <c r="K699" s="8"/>
    </row>
    <row r="700">
      <c r="A700" s="10"/>
      <c r="B700" s="10"/>
      <c r="C700" s="10"/>
      <c r="D700" s="10"/>
      <c r="E700" s="29"/>
      <c r="F700" s="13"/>
      <c r="G700" s="13"/>
      <c r="H700" s="13"/>
      <c r="I700" s="13"/>
      <c r="J700" s="13"/>
      <c r="K700" s="8"/>
    </row>
    <row r="701">
      <c r="A701" s="10"/>
      <c r="B701" s="10"/>
      <c r="C701" s="10"/>
      <c r="D701" s="10"/>
      <c r="E701" s="29"/>
      <c r="F701" s="13"/>
      <c r="G701" s="13"/>
      <c r="H701" s="13"/>
      <c r="I701" s="13"/>
      <c r="J701" s="13"/>
      <c r="K701" s="8"/>
    </row>
    <row r="702">
      <c r="A702" s="10"/>
      <c r="B702" s="10"/>
      <c r="C702" s="10"/>
      <c r="D702" s="10"/>
      <c r="E702" s="29"/>
      <c r="F702" s="13"/>
      <c r="G702" s="13"/>
      <c r="H702" s="13"/>
      <c r="I702" s="13"/>
      <c r="J702" s="13"/>
      <c r="K702" s="8"/>
    </row>
    <row r="703">
      <c r="A703" s="10"/>
      <c r="B703" s="10"/>
      <c r="C703" s="10"/>
      <c r="D703" s="10"/>
      <c r="E703" s="29"/>
      <c r="F703" s="13"/>
      <c r="G703" s="13"/>
      <c r="H703" s="13"/>
      <c r="I703" s="13"/>
      <c r="J703" s="13"/>
      <c r="K703" s="8"/>
    </row>
    <row r="704">
      <c r="A704" s="10"/>
      <c r="B704" s="10"/>
      <c r="C704" s="10"/>
      <c r="D704" s="10"/>
      <c r="E704" s="29"/>
      <c r="F704" s="13"/>
      <c r="G704" s="13"/>
      <c r="H704" s="13"/>
      <c r="I704" s="13"/>
      <c r="J704" s="13"/>
      <c r="K704" s="8"/>
    </row>
    <row r="705">
      <c r="A705" s="10"/>
      <c r="B705" s="10"/>
      <c r="C705" s="10"/>
      <c r="D705" s="10"/>
      <c r="E705" s="29"/>
      <c r="F705" s="13"/>
      <c r="G705" s="13"/>
      <c r="H705" s="13"/>
      <c r="I705" s="13"/>
      <c r="J705" s="13"/>
      <c r="K705" s="8"/>
    </row>
    <row r="706">
      <c r="A706" s="10"/>
      <c r="B706" s="10"/>
      <c r="C706" s="10"/>
      <c r="D706" s="10"/>
      <c r="E706" s="29"/>
      <c r="F706" s="13"/>
      <c r="G706" s="13"/>
      <c r="H706" s="13"/>
      <c r="I706" s="13"/>
      <c r="J706" s="13"/>
      <c r="K706" s="8"/>
    </row>
    <row r="707">
      <c r="A707" s="10"/>
      <c r="B707" s="10"/>
      <c r="C707" s="10"/>
      <c r="D707" s="10"/>
      <c r="E707" s="29"/>
      <c r="F707" s="13"/>
      <c r="G707" s="13"/>
      <c r="H707" s="13"/>
      <c r="I707" s="13"/>
      <c r="J707" s="13"/>
      <c r="K707" s="8"/>
    </row>
    <row r="708">
      <c r="A708" s="10"/>
      <c r="B708" s="10"/>
      <c r="C708" s="10"/>
      <c r="D708" s="10"/>
      <c r="E708" s="29"/>
      <c r="F708" s="13"/>
      <c r="G708" s="13"/>
      <c r="H708" s="13"/>
      <c r="I708" s="13"/>
      <c r="J708" s="13"/>
      <c r="K708" s="8"/>
    </row>
    <row r="709">
      <c r="A709" s="10"/>
      <c r="B709" s="10"/>
      <c r="C709" s="10"/>
      <c r="D709" s="10"/>
      <c r="E709" s="29"/>
      <c r="F709" s="13"/>
      <c r="G709" s="13"/>
      <c r="H709" s="13"/>
      <c r="I709" s="13"/>
      <c r="J709" s="13"/>
      <c r="K709" s="8"/>
    </row>
    <row r="710">
      <c r="A710" s="10"/>
      <c r="B710" s="10"/>
      <c r="C710" s="10"/>
      <c r="D710" s="10"/>
      <c r="E710" s="29"/>
      <c r="F710" s="13"/>
      <c r="G710" s="13"/>
      <c r="H710" s="13"/>
      <c r="I710" s="13"/>
      <c r="J710" s="13"/>
      <c r="K710" s="8"/>
    </row>
    <row r="711">
      <c r="A711" s="10"/>
      <c r="B711" s="10"/>
      <c r="C711" s="10"/>
      <c r="D711" s="10"/>
      <c r="E711" s="29"/>
      <c r="F711" s="13"/>
      <c r="G711" s="13"/>
      <c r="H711" s="13"/>
      <c r="I711" s="13"/>
      <c r="J711" s="13"/>
      <c r="K711" s="8"/>
    </row>
    <row r="712">
      <c r="A712" s="10"/>
      <c r="B712" s="10"/>
      <c r="C712" s="10"/>
      <c r="D712" s="10"/>
      <c r="E712" s="29"/>
      <c r="F712" s="13"/>
      <c r="G712" s="13"/>
      <c r="H712" s="13"/>
      <c r="I712" s="13"/>
      <c r="J712" s="13"/>
      <c r="K712" s="8"/>
    </row>
    <row r="713">
      <c r="A713" s="10"/>
      <c r="B713" s="10"/>
      <c r="C713" s="10"/>
      <c r="D713" s="10"/>
      <c r="E713" s="29"/>
      <c r="F713" s="13"/>
      <c r="G713" s="13"/>
      <c r="H713" s="13"/>
      <c r="I713" s="13"/>
      <c r="J713" s="13"/>
      <c r="K713" s="8"/>
    </row>
    <row r="714">
      <c r="A714" s="10"/>
      <c r="B714" s="10"/>
      <c r="C714" s="10"/>
      <c r="D714" s="10"/>
      <c r="E714" s="29"/>
      <c r="F714" s="13"/>
      <c r="G714" s="13"/>
      <c r="H714" s="13"/>
      <c r="I714" s="13"/>
      <c r="J714" s="13"/>
      <c r="K714" s="8"/>
    </row>
    <row r="715">
      <c r="A715" s="10"/>
      <c r="B715" s="10"/>
      <c r="C715" s="10"/>
      <c r="D715" s="10"/>
      <c r="E715" s="29"/>
      <c r="F715" s="13"/>
      <c r="G715" s="13"/>
      <c r="H715" s="13"/>
      <c r="I715" s="13"/>
      <c r="J715" s="13"/>
      <c r="K715" s="8"/>
    </row>
    <row r="716">
      <c r="A716" s="10"/>
      <c r="B716" s="10"/>
      <c r="C716" s="10"/>
      <c r="D716" s="10"/>
      <c r="E716" s="29"/>
      <c r="F716" s="13"/>
      <c r="G716" s="13"/>
      <c r="H716" s="13"/>
      <c r="I716" s="13"/>
      <c r="J716" s="13"/>
      <c r="K716" s="8"/>
    </row>
    <row r="717">
      <c r="A717" s="10"/>
      <c r="B717" s="10"/>
      <c r="C717" s="10"/>
      <c r="D717" s="10"/>
      <c r="E717" s="29"/>
      <c r="F717" s="13"/>
      <c r="G717" s="13"/>
      <c r="H717" s="13"/>
      <c r="I717" s="13"/>
      <c r="J717" s="13"/>
      <c r="K717" s="8"/>
    </row>
    <row r="718">
      <c r="A718" s="10"/>
      <c r="B718" s="10"/>
      <c r="C718" s="10"/>
      <c r="D718" s="10"/>
      <c r="E718" s="29"/>
      <c r="F718" s="13"/>
      <c r="G718" s="13"/>
      <c r="H718" s="13"/>
      <c r="I718" s="13"/>
      <c r="J718" s="13"/>
      <c r="K718" s="8"/>
    </row>
    <row r="719">
      <c r="A719" s="10"/>
      <c r="B719" s="10"/>
      <c r="C719" s="10"/>
      <c r="D719" s="10"/>
      <c r="E719" s="29"/>
      <c r="F719" s="13"/>
      <c r="G719" s="13"/>
      <c r="H719" s="13"/>
      <c r="I719" s="13"/>
      <c r="J719" s="13"/>
      <c r="K719" s="8"/>
    </row>
    <row r="720">
      <c r="A720" s="10"/>
      <c r="B720" s="10"/>
      <c r="C720" s="10"/>
      <c r="D720" s="10"/>
      <c r="E720" s="29"/>
      <c r="F720" s="13"/>
      <c r="G720" s="13"/>
      <c r="H720" s="13"/>
      <c r="I720" s="13"/>
      <c r="J720" s="13"/>
      <c r="K720" s="8"/>
    </row>
    <row r="721">
      <c r="A721" s="10"/>
      <c r="B721" s="10"/>
      <c r="C721" s="10"/>
      <c r="D721" s="10"/>
      <c r="E721" s="29"/>
      <c r="F721" s="13"/>
      <c r="G721" s="13"/>
      <c r="H721" s="13"/>
      <c r="I721" s="13"/>
      <c r="J721" s="13"/>
      <c r="K721" s="8"/>
    </row>
    <row r="722">
      <c r="A722" s="10"/>
      <c r="B722" s="10"/>
      <c r="C722" s="10"/>
      <c r="D722" s="10"/>
      <c r="E722" s="29"/>
      <c r="F722" s="13"/>
      <c r="G722" s="13"/>
      <c r="H722" s="13"/>
      <c r="I722" s="13"/>
      <c r="J722" s="13"/>
      <c r="K722" s="8"/>
    </row>
    <row r="723">
      <c r="A723" s="10"/>
      <c r="B723" s="10"/>
      <c r="C723" s="10"/>
      <c r="D723" s="10"/>
      <c r="E723" s="29"/>
      <c r="F723" s="13"/>
      <c r="G723" s="13"/>
      <c r="H723" s="13"/>
      <c r="I723" s="13"/>
      <c r="J723" s="13"/>
      <c r="K723" s="8"/>
    </row>
    <row r="724">
      <c r="A724" s="10"/>
      <c r="B724" s="10"/>
      <c r="C724" s="10"/>
      <c r="D724" s="10"/>
      <c r="E724" s="29"/>
      <c r="F724" s="13"/>
      <c r="G724" s="13"/>
      <c r="H724" s="13"/>
      <c r="I724" s="13"/>
      <c r="J724" s="13"/>
      <c r="K724" s="8"/>
    </row>
    <row r="725">
      <c r="A725" s="10"/>
      <c r="B725" s="10"/>
      <c r="C725" s="10"/>
      <c r="D725" s="10"/>
      <c r="E725" s="29"/>
      <c r="F725" s="13"/>
      <c r="G725" s="13"/>
      <c r="H725" s="13"/>
      <c r="I725" s="13"/>
      <c r="J725" s="13"/>
      <c r="K725" s="8"/>
    </row>
    <row r="726">
      <c r="A726" s="10"/>
      <c r="B726" s="10"/>
      <c r="C726" s="10"/>
      <c r="D726" s="10"/>
      <c r="E726" s="29"/>
      <c r="F726" s="13"/>
      <c r="G726" s="13"/>
      <c r="H726" s="13"/>
      <c r="I726" s="13"/>
      <c r="J726" s="13"/>
      <c r="K726" s="8"/>
    </row>
    <row r="727">
      <c r="A727" s="10"/>
      <c r="B727" s="10"/>
      <c r="C727" s="10"/>
      <c r="D727" s="10"/>
      <c r="E727" s="29"/>
      <c r="F727" s="13"/>
      <c r="G727" s="13"/>
      <c r="H727" s="13"/>
      <c r="I727" s="13"/>
      <c r="J727" s="13"/>
      <c r="K727" s="8"/>
    </row>
    <row r="728">
      <c r="A728" s="10"/>
      <c r="B728" s="10"/>
      <c r="C728" s="10"/>
      <c r="D728" s="10"/>
      <c r="E728" s="29"/>
      <c r="F728" s="13"/>
      <c r="G728" s="13"/>
      <c r="H728" s="13"/>
      <c r="I728" s="13"/>
      <c r="J728" s="13"/>
      <c r="K728" s="8"/>
    </row>
    <row r="729">
      <c r="A729" s="10"/>
      <c r="B729" s="10"/>
      <c r="C729" s="10"/>
      <c r="D729" s="10"/>
      <c r="E729" s="29"/>
      <c r="F729" s="13"/>
      <c r="G729" s="13"/>
      <c r="H729" s="13"/>
      <c r="I729" s="13"/>
      <c r="J729" s="13"/>
      <c r="K729" s="8"/>
    </row>
    <row r="730">
      <c r="A730" s="10"/>
      <c r="B730" s="10"/>
      <c r="C730" s="10"/>
      <c r="D730" s="10"/>
      <c r="E730" s="29"/>
      <c r="F730" s="13"/>
      <c r="G730" s="13"/>
      <c r="H730" s="13"/>
      <c r="I730" s="13"/>
      <c r="J730" s="13"/>
      <c r="K730" s="8"/>
    </row>
    <row r="731">
      <c r="A731" s="10"/>
      <c r="B731" s="10"/>
      <c r="C731" s="10"/>
      <c r="D731" s="10"/>
      <c r="E731" s="29"/>
      <c r="F731" s="13"/>
      <c r="G731" s="13"/>
      <c r="H731" s="13"/>
      <c r="I731" s="13"/>
      <c r="J731" s="13"/>
      <c r="K731" s="8"/>
    </row>
    <row r="732">
      <c r="A732" s="10"/>
      <c r="B732" s="10"/>
      <c r="C732" s="10"/>
      <c r="D732" s="10"/>
      <c r="E732" s="29"/>
      <c r="F732" s="13"/>
      <c r="G732" s="13"/>
      <c r="H732" s="13"/>
      <c r="I732" s="13"/>
      <c r="J732" s="13"/>
      <c r="K732" s="8"/>
    </row>
    <row r="733">
      <c r="A733" s="10"/>
      <c r="B733" s="10"/>
      <c r="C733" s="10"/>
      <c r="D733" s="10"/>
      <c r="E733" s="29"/>
      <c r="F733" s="13"/>
      <c r="G733" s="13"/>
      <c r="H733" s="13"/>
      <c r="I733" s="13"/>
      <c r="J733" s="13"/>
      <c r="K733" s="8"/>
    </row>
    <row r="734">
      <c r="A734" s="10"/>
      <c r="B734" s="10"/>
      <c r="C734" s="10"/>
      <c r="D734" s="10"/>
      <c r="E734" s="29"/>
      <c r="F734" s="13"/>
      <c r="G734" s="13"/>
      <c r="H734" s="13"/>
      <c r="I734" s="13"/>
      <c r="J734" s="13"/>
      <c r="K734" s="8"/>
    </row>
    <row r="735">
      <c r="A735" s="10"/>
      <c r="B735" s="10"/>
      <c r="C735" s="10"/>
      <c r="D735" s="10"/>
      <c r="E735" s="29"/>
      <c r="F735" s="13"/>
      <c r="G735" s="13"/>
      <c r="H735" s="13"/>
      <c r="I735" s="13"/>
      <c r="J735" s="13"/>
      <c r="K735" s="8"/>
    </row>
    <row r="736">
      <c r="A736" s="10"/>
      <c r="B736" s="10"/>
      <c r="C736" s="10"/>
      <c r="D736" s="10"/>
      <c r="E736" s="29"/>
      <c r="F736" s="13"/>
      <c r="G736" s="13"/>
      <c r="H736" s="13"/>
      <c r="I736" s="13"/>
      <c r="J736" s="13"/>
      <c r="K736" s="8"/>
    </row>
    <row r="737">
      <c r="A737" s="10"/>
      <c r="B737" s="10"/>
      <c r="C737" s="10"/>
      <c r="D737" s="10"/>
      <c r="E737" s="29"/>
      <c r="F737" s="13"/>
      <c r="G737" s="13"/>
      <c r="H737" s="13"/>
      <c r="I737" s="13"/>
      <c r="J737" s="13"/>
      <c r="K737" s="8"/>
    </row>
    <row r="738">
      <c r="A738" s="10"/>
      <c r="B738" s="10"/>
      <c r="C738" s="10"/>
      <c r="D738" s="10"/>
      <c r="E738" s="29"/>
      <c r="F738" s="13"/>
      <c r="G738" s="13"/>
      <c r="H738" s="13"/>
      <c r="I738" s="13"/>
      <c r="J738" s="13"/>
      <c r="K738" s="8"/>
    </row>
    <row r="739">
      <c r="A739" s="10"/>
      <c r="B739" s="10"/>
      <c r="C739" s="10"/>
      <c r="D739" s="10"/>
      <c r="E739" s="29"/>
      <c r="F739" s="13"/>
      <c r="G739" s="13"/>
      <c r="H739" s="13"/>
      <c r="I739" s="13"/>
      <c r="J739" s="13"/>
      <c r="K739" s="8"/>
    </row>
    <row r="740">
      <c r="A740" s="10"/>
      <c r="B740" s="10"/>
      <c r="C740" s="10"/>
      <c r="D740" s="10"/>
      <c r="E740" s="29"/>
      <c r="F740" s="13"/>
      <c r="G740" s="13"/>
      <c r="H740" s="13"/>
      <c r="I740" s="13"/>
      <c r="J740" s="13"/>
      <c r="K740" s="8"/>
    </row>
    <row r="741">
      <c r="A741" s="10"/>
      <c r="B741" s="10"/>
      <c r="C741" s="10"/>
      <c r="D741" s="10"/>
      <c r="E741" s="29"/>
      <c r="F741" s="13"/>
      <c r="G741" s="13"/>
      <c r="H741" s="13"/>
      <c r="I741" s="13"/>
      <c r="J741" s="13"/>
      <c r="K741" s="8"/>
    </row>
    <row r="742">
      <c r="A742" s="10"/>
      <c r="B742" s="10"/>
      <c r="C742" s="10"/>
      <c r="D742" s="10"/>
      <c r="E742" s="29"/>
      <c r="F742" s="13"/>
      <c r="G742" s="13"/>
      <c r="H742" s="13"/>
      <c r="I742" s="13"/>
      <c r="J742" s="13"/>
      <c r="K742" s="8"/>
    </row>
    <row r="743">
      <c r="A743" s="10"/>
      <c r="B743" s="10"/>
      <c r="C743" s="10"/>
      <c r="D743" s="10"/>
      <c r="E743" s="29"/>
      <c r="F743" s="13"/>
      <c r="G743" s="13"/>
      <c r="H743" s="13"/>
      <c r="I743" s="13"/>
      <c r="J743" s="13"/>
      <c r="K743" s="8"/>
    </row>
    <row r="744">
      <c r="A744" s="10"/>
      <c r="B744" s="10"/>
      <c r="C744" s="10"/>
      <c r="D744" s="10"/>
      <c r="E744" s="29"/>
      <c r="F744" s="13"/>
      <c r="G744" s="13"/>
      <c r="H744" s="13"/>
      <c r="I744" s="13"/>
      <c r="J744" s="13"/>
      <c r="K744" s="8"/>
    </row>
    <row r="745">
      <c r="A745" s="10"/>
      <c r="B745" s="10"/>
      <c r="C745" s="10"/>
      <c r="D745" s="10"/>
      <c r="E745" s="29"/>
      <c r="F745" s="13"/>
      <c r="G745" s="13"/>
      <c r="H745" s="13"/>
      <c r="I745" s="13"/>
      <c r="J745" s="13"/>
      <c r="K745" s="8"/>
    </row>
    <row r="746">
      <c r="A746" s="10"/>
      <c r="B746" s="10"/>
      <c r="C746" s="10"/>
      <c r="D746" s="10"/>
      <c r="E746" s="29"/>
      <c r="F746" s="13"/>
      <c r="G746" s="13"/>
      <c r="H746" s="13"/>
      <c r="I746" s="13"/>
      <c r="J746" s="13"/>
      <c r="K746" s="8"/>
    </row>
    <row r="747">
      <c r="A747" s="10"/>
      <c r="B747" s="10"/>
      <c r="C747" s="10"/>
      <c r="D747" s="10"/>
      <c r="E747" s="29"/>
      <c r="F747" s="13"/>
      <c r="G747" s="13"/>
      <c r="H747" s="13"/>
      <c r="I747" s="13"/>
      <c r="J747" s="13"/>
      <c r="K747" s="8"/>
    </row>
    <row r="748">
      <c r="A748" s="10"/>
      <c r="B748" s="10"/>
      <c r="C748" s="10"/>
      <c r="D748" s="10"/>
      <c r="E748" s="29"/>
      <c r="F748" s="13"/>
      <c r="G748" s="13"/>
      <c r="H748" s="13"/>
      <c r="I748" s="13"/>
      <c r="J748" s="13"/>
      <c r="K748" s="8"/>
    </row>
    <row r="749">
      <c r="A749" s="10"/>
      <c r="B749" s="10"/>
      <c r="C749" s="10"/>
      <c r="D749" s="10"/>
      <c r="E749" s="29"/>
      <c r="F749" s="13"/>
      <c r="G749" s="13"/>
      <c r="H749" s="13"/>
      <c r="I749" s="13"/>
      <c r="J749" s="13"/>
      <c r="K749" s="8"/>
    </row>
    <row r="750">
      <c r="A750" s="10"/>
      <c r="B750" s="10"/>
      <c r="C750" s="10"/>
      <c r="D750" s="10"/>
      <c r="E750" s="29"/>
      <c r="F750" s="13"/>
      <c r="G750" s="13"/>
      <c r="H750" s="13"/>
      <c r="I750" s="13"/>
      <c r="J750" s="13"/>
      <c r="K750" s="8"/>
    </row>
    <row r="751">
      <c r="A751" s="10"/>
      <c r="B751" s="10"/>
      <c r="C751" s="10"/>
      <c r="D751" s="10"/>
      <c r="E751" s="29"/>
      <c r="F751" s="13"/>
      <c r="G751" s="13"/>
      <c r="H751" s="13"/>
      <c r="I751" s="13"/>
      <c r="J751" s="13"/>
      <c r="K751" s="8"/>
    </row>
    <row r="752">
      <c r="A752" s="10"/>
      <c r="B752" s="10"/>
      <c r="C752" s="10"/>
      <c r="D752" s="10"/>
      <c r="E752" s="29"/>
      <c r="F752" s="13"/>
      <c r="G752" s="13"/>
      <c r="H752" s="13"/>
      <c r="I752" s="13"/>
      <c r="J752" s="13"/>
      <c r="K752" s="8"/>
    </row>
    <row r="753">
      <c r="A753" s="10"/>
      <c r="B753" s="10"/>
      <c r="C753" s="10"/>
      <c r="D753" s="10"/>
      <c r="E753" s="29"/>
      <c r="F753" s="13"/>
      <c r="G753" s="13"/>
      <c r="H753" s="13"/>
      <c r="I753" s="13"/>
      <c r="J753" s="13"/>
      <c r="K753" s="8"/>
    </row>
    <row r="754">
      <c r="A754" s="10"/>
      <c r="B754" s="10"/>
      <c r="C754" s="10"/>
      <c r="D754" s="10"/>
      <c r="E754" s="29"/>
      <c r="F754" s="13"/>
      <c r="G754" s="13"/>
      <c r="H754" s="13"/>
      <c r="I754" s="13"/>
      <c r="J754" s="13"/>
      <c r="K754" s="8"/>
    </row>
    <row r="755">
      <c r="A755" s="10"/>
      <c r="B755" s="10"/>
      <c r="C755" s="10"/>
      <c r="D755" s="10"/>
      <c r="E755" s="29"/>
      <c r="F755" s="13"/>
      <c r="G755" s="13"/>
      <c r="H755" s="13"/>
      <c r="I755" s="13"/>
      <c r="J755" s="13"/>
      <c r="K755" s="8"/>
    </row>
    <row r="756">
      <c r="A756" s="10"/>
      <c r="B756" s="10"/>
      <c r="C756" s="10"/>
      <c r="D756" s="10"/>
      <c r="E756" s="29"/>
      <c r="F756" s="13"/>
      <c r="G756" s="13"/>
      <c r="H756" s="13"/>
      <c r="I756" s="13"/>
      <c r="J756" s="13"/>
      <c r="K756" s="8"/>
    </row>
    <row r="757">
      <c r="A757" s="10"/>
      <c r="B757" s="10"/>
      <c r="C757" s="10"/>
      <c r="D757" s="10"/>
      <c r="E757" s="29"/>
      <c r="F757" s="13"/>
      <c r="G757" s="13"/>
      <c r="H757" s="13"/>
      <c r="I757" s="13"/>
      <c r="J757" s="13"/>
      <c r="K757" s="8"/>
    </row>
    <row r="758">
      <c r="A758" s="10"/>
      <c r="B758" s="10"/>
      <c r="C758" s="10"/>
      <c r="D758" s="10"/>
      <c r="E758" s="29"/>
      <c r="F758" s="13"/>
      <c r="G758" s="13"/>
      <c r="H758" s="13"/>
      <c r="I758" s="13"/>
      <c r="J758" s="13"/>
      <c r="K758" s="8"/>
    </row>
    <row r="759">
      <c r="A759" s="10"/>
      <c r="B759" s="10"/>
      <c r="C759" s="10"/>
      <c r="D759" s="10"/>
      <c r="E759" s="29"/>
      <c r="F759" s="13"/>
      <c r="G759" s="13"/>
      <c r="H759" s="13"/>
      <c r="I759" s="13"/>
      <c r="J759" s="13"/>
      <c r="K759" s="8"/>
    </row>
    <row r="760">
      <c r="A760" s="10"/>
      <c r="B760" s="10"/>
      <c r="C760" s="10"/>
      <c r="D760" s="10"/>
      <c r="E760" s="29"/>
      <c r="F760" s="13"/>
      <c r="G760" s="13"/>
      <c r="H760" s="13"/>
      <c r="I760" s="13"/>
      <c r="J760" s="13"/>
      <c r="K760" s="8"/>
    </row>
    <row r="761">
      <c r="A761" s="10"/>
      <c r="B761" s="10"/>
      <c r="C761" s="10"/>
      <c r="D761" s="10"/>
      <c r="E761" s="29"/>
      <c r="F761" s="13"/>
      <c r="G761" s="13"/>
      <c r="H761" s="13"/>
      <c r="I761" s="13"/>
      <c r="J761" s="13"/>
      <c r="K761" s="8"/>
    </row>
    <row r="762">
      <c r="A762" s="10"/>
      <c r="B762" s="10"/>
      <c r="C762" s="10"/>
      <c r="D762" s="10"/>
      <c r="E762" s="29"/>
      <c r="F762" s="13"/>
      <c r="G762" s="13"/>
      <c r="H762" s="13"/>
      <c r="I762" s="13"/>
      <c r="J762" s="13"/>
      <c r="K762" s="8"/>
    </row>
    <row r="763">
      <c r="A763" s="10"/>
      <c r="B763" s="10"/>
      <c r="C763" s="10"/>
      <c r="D763" s="10"/>
      <c r="E763" s="29"/>
      <c r="F763" s="13"/>
      <c r="G763" s="13"/>
      <c r="H763" s="13"/>
      <c r="I763" s="13"/>
      <c r="J763" s="13"/>
      <c r="K763" s="8"/>
    </row>
    <row r="764">
      <c r="A764" s="10"/>
      <c r="B764" s="10"/>
      <c r="C764" s="10"/>
      <c r="D764" s="10"/>
      <c r="E764" s="29"/>
      <c r="F764" s="13"/>
      <c r="G764" s="13"/>
      <c r="H764" s="13"/>
      <c r="I764" s="13"/>
      <c r="J764" s="13"/>
      <c r="K764" s="8"/>
    </row>
    <row r="765">
      <c r="A765" s="10"/>
      <c r="B765" s="10"/>
      <c r="C765" s="10"/>
      <c r="D765" s="10"/>
      <c r="E765" s="29"/>
      <c r="F765" s="13"/>
      <c r="G765" s="13"/>
      <c r="H765" s="13"/>
      <c r="I765" s="13"/>
      <c r="J765" s="13"/>
      <c r="K765" s="8"/>
    </row>
    <row r="766">
      <c r="A766" s="10"/>
      <c r="B766" s="10"/>
      <c r="C766" s="10"/>
      <c r="D766" s="10"/>
      <c r="E766" s="29"/>
      <c r="F766" s="13"/>
      <c r="G766" s="13"/>
      <c r="H766" s="13"/>
      <c r="I766" s="13"/>
      <c r="J766" s="13"/>
      <c r="K766" s="8"/>
    </row>
    <row r="767">
      <c r="A767" s="10"/>
      <c r="B767" s="10"/>
      <c r="C767" s="10"/>
      <c r="D767" s="10"/>
      <c r="E767" s="29"/>
      <c r="F767" s="13"/>
      <c r="G767" s="13"/>
      <c r="H767" s="13"/>
      <c r="I767" s="13"/>
      <c r="J767" s="13"/>
      <c r="K767" s="8"/>
    </row>
    <row r="768">
      <c r="A768" s="10"/>
      <c r="B768" s="10"/>
      <c r="C768" s="10"/>
      <c r="D768" s="10"/>
      <c r="E768" s="29"/>
      <c r="F768" s="13"/>
      <c r="G768" s="13"/>
      <c r="H768" s="13"/>
      <c r="I768" s="13"/>
      <c r="J768" s="13"/>
      <c r="K768" s="8"/>
    </row>
    <row r="769">
      <c r="A769" s="10"/>
      <c r="B769" s="10"/>
      <c r="C769" s="10"/>
      <c r="D769" s="10"/>
      <c r="E769" s="29"/>
      <c r="F769" s="13"/>
      <c r="G769" s="13"/>
      <c r="H769" s="13"/>
      <c r="I769" s="13"/>
      <c r="J769" s="13"/>
      <c r="K769" s="8"/>
    </row>
    <row r="770">
      <c r="A770" s="10"/>
      <c r="B770" s="10"/>
      <c r="C770" s="10"/>
      <c r="D770" s="10"/>
      <c r="E770" s="29"/>
      <c r="F770" s="13"/>
      <c r="G770" s="13"/>
      <c r="H770" s="13"/>
      <c r="I770" s="13"/>
      <c r="J770" s="13"/>
      <c r="K770" s="8"/>
    </row>
    <row r="771">
      <c r="A771" s="10"/>
      <c r="B771" s="10"/>
      <c r="C771" s="10"/>
      <c r="D771" s="10"/>
      <c r="E771" s="29"/>
      <c r="F771" s="13"/>
      <c r="G771" s="13"/>
      <c r="H771" s="13"/>
      <c r="I771" s="13"/>
      <c r="J771" s="13"/>
      <c r="K771" s="8"/>
    </row>
    <row r="772">
      <c r="A772" s="10"/>
      <c r="B772" s="10"/>
      <c r="C772" s="10"/>
      <c r="D772" s="10"/>
      <c r="E772" s="29"/>
      <c r="F772" s="13"/>
      <c r="G772" s="13"/>
      <c r="H772" s="13"/>
      <c r="I772" s="13"/>
      <c r="J772" s="13"/>
      <c r="K772" s="8"/>
    </row>
    <row r="773">
      <c r="A773" s="10"/>
      <c r="B773" s="10"/>
      <c r="C773" s="10"/>
      <c r="D773" s="10"/>
      <c r="E773" s="29"/>
      <c r="F773" s="13"/>
      <c r="G773" s="13"/>
      <c r="H773" s="13"/>
      <c r="I773" s="13"/>
      <c r="J773" s="13"/>
      <c r="K773" s="8"/>
    </row>
    <row r="774">
      <c r="A774" s="10"/>
      <c r="B774" s="10"/>
      <c r="C774" s="10"/>
      <c r="D774" s="10"/>
      <c r="E774" s="29"/>
      <c r="F774" s="13"/>
      <c r="G774" s="13"/>
      <c r="H774" s="13"/>
      <c r="I774" s="13"/>
      <c r="J774" s="13"/>
      <c r="K774" s="8"/>
    </row>
    <row r="775">
      <c r="A775" s="10"/>
      <c r="B775" s="10"/>
      <c r="C775" s="10"/>
      <c r="D775" s="10"/>
      <c r="E775" s="29"/>
      <c r="F775" s="13"/>
      <c r="G775" s="13"/>
      <c r="H775" s="13"/>
      <c r="I775" s="13"/>
      <c r="J775" s="13"/>
      <c r="K775" s="8"/>
    </row>
    <row r="776">
      <c r="A776" s="10"/>
      <c r="B776" s="10"/>
      <c r="C776" s="10"/>
      <c r="D776" s="10"/>
      <c r="E776" s="29"/>
      <c r="F776" s="13"/>
      <c r="G776" s="13"/>
      <c r="H776" s="13"/>
      <c r="I776" s="13"/>
      <c r="J776" s="13"/>
      <c r="K776" s="8"/>
    </row>
    <row r="777">
      <c r="A777" s="10"/>
      <c r="B777" s="10"/>
      <c r="C777" s="10"/>
      <c r="D777" s="10"/>
      <c r="E777" s="29"/>
      <c r="F777" s="13"/>
      <c r="G777" s="13"/>
      <c r="H777" s="13"/>
      <c r="I777" s="13"/>
      <c r="J777" s="13"/>
      <c r="K777" s="8"/>
    </row>
    <row r="778">
      <c r="A778" s="10"/>
      <c r="B778" s="10"/>
      <c r="C778" s="10"/>
      <c r="D778" s="10"/>
      <c r="E778" s="29"/>
      <c r="F778" s="13"/>
      <c r="G778" s="13"/>
      <c r="H778" s="13"/>
      <c r="I778" s="13"/>
      <c r="J778" s="13"/>
      <c r="K778" s="8"/>
    </row>
    <row r="779">
      <c r="A779" s="10"/>
      <c r="B779" s="10"/>
      <c r="C779" s="10"/>
      <c r="D779" s="10"/>
      <c r="E779" s="29"/>
      <c r="F779" s="13"/>
      <c r="G779" s="13"/>
      <c r="H779" s="13"/>
      <c r="I779" s="13"/>
      <c r="J779" s="13"/>
      <c r="K779" s="8"/>
    </row>
    <row r="780">
      <c r="A780" s="10"/>
      <c r="B780" s="10"/>
      <c r="C780" s="10"/>
      <c r="D780" s="10"/>
      <c r="E780" s="29"/>
      <c r="F780" s="13"/>
      <c r="G780" s="13"/>
      <c r="H780" s="13"/>
      <c r="I780" s="13"/>
      <c r="J780" s="13"/>
      <c r="K780" s="8"/>
    </row>
    <row r="781">
      <c r="A781" s="10"/>
      <c r="B781" s="10"/>
      <c r="C781" s="10"/>
      <c r="D781" s="10"/>
      <c r="E781" s="29"/>
      <c r="F781" s="13"/>
      <c r="G781" s="13"/>
      <c r="H781" s="13"/>
      <c r="I781" s="13"/>
      <c r="J781" s="13"/>
      <c r="K781" s="8"/>
    </row>
    <row r="782">
      <c r="A782" s="10"/>
      <c r="B782" s="10"/>
      <c r="C782" s="10"/>
      <c r="D782" s="10"/>
      <c r="E782" s="29"/>
      <c r="F782" s="13"/>
      <c r="G782" s="13"/>
      <c r="H782" s="13"/>
      <c r="I782" s="13"/>
      <c r="J782" s="13"/>
      <c r="K782" s="8"/>
    </row>
    <row r="783">
      <c r="A783" s="10"/>
      <c r="B783" s="10"/>
      <c r="C783" s="10"/>
      <c r="D783" s="10"/>
      <c r="E783" s="29"/>
      <c r="F783" s="13"/>
      <c r="G783" s="13"/>
      <c r="H783" s="13"/>
      <c r="I783" s="13"/>
      <c r="J783" s="13"/>
      <c r="K783" s="8"/>
    </row>
    <row r="784">
      <c r="A784" s="10"/>
      <c r="B784" s="10"/>
      <c r="C784" s="10"/>
      <c r="D784" s="10"/>
      <c r="E784" s="29"/>
      <c r="F784" s="13"/>
      <c r="G784" s="13"/>
      <c r="H784" s="13"/>
      <c r="I784" s="13"/>
      <c r="J784" s="13"/>
      <c r="K784" s="8"/>
    </row>
    <row r="785">
      <c r="A785" s="10"/>
      <c r="B785" s="10"/>
      <c r="C785" s="10"/>
      <c r="D785" s="10"/>
      <c r="E785" s="29"/>
      <c r="F785" s="13"/>
      <c r="G785" s="13"/>
      <c r="H785" s="13"/>
      <c r="I785" s="13"/>
      <c r="J785" s="13"/>
      <c r="K785" s="8"/>
    </row>
    <row r="786">
      <c r="A786" s="10"/>
      <c r="B786" s="10"/>
      <c r="C786" s="10"/>
      <c r="D786" s="10"/>
      <c r="E786" s="29"/>
      <c r="F786" s="13"/>
      <c r="G786" s="13"/>
      <c r="H786" s="13"/>
      <c r="I786" s="13"/>
      <c r="J786" s="13"/>
      <c r="K786" s="8"/>
    </row>
    <row r="787">
      <c r="A787" s="10"/>
      <c r="B787" s="10"/>
      <c r="C787" s="10"/>
      <c r="D787" s="10"/>
      <c r="E787" s="29"/>
      <c r="F787" s="13"/>
      <c r="G787" s="13"/>
      <c r="H787" s="13"/>
      <c r="I787" s="13"/>
      <c r="J787" s="13"/>
      <c r="K787" s="8"/>
    </row>
    <row r="788">
      <c r="A788" s="10"/>
      <c r="B788" s="10"/>
      <c r="C788" s="10"/>
      <c r="D788" s="10"/>
      <c r="E788" s="29"/>
      <c r="F788" s="13"/>
      <c r="G788" s="13"/>
      <c r="H788" s="13"/>
      <c r="I788" s="13"/>
      <c r="J788" s="13"/>
      <c r="K788" s="8"/>
    </row>
    <row r="789">
      <c r="A789" s="10"/>
      <c r="B789" s="10"/>
      <c r="C789" s="10"/>
      <c r="D789" s="10"/>
      <c r="E789" s="29"/>
      <c r="F789" s="13"/>
      <c r="G789" s="13"/>
      <c r="H789" s="13"/>
      <c r="I789" s="13"/>
      <c r="J789" s="13"/>
      <c r="K789" s="8"/>
    </row>
    <row r="790">
      <c r="A790" s="10"/>
      <c r="B790" s="10"/>
      <c r="C790" s="10"/>
      <c r="D790" s="10"/>
      <c r="E790" s="29"/>
      <c r="F790" s="13"/>
      <c r="G790" s="13"/>
      <c r="H790" s="13"/>
      <c r="I790" s="13"/>
      <c r="J790" s="13"/>
      <c r="K790" s="8"/>
    </row>
    <row r="791">
      <c r="A791" s="10"/>
      <c r="B791" s="10"/>
      <c r="C791" s="10"/>
      <c r="D791" s="10"/>
      <c r="E791" s="29"/>
      <c r="F791" s="13"/>
      <c r="G791" s="13"/>
      <c r="H791" s="13"/>
      <c r="I791" s="13"/>
      <c r="J791" s="13"/>
      <c r="K791" s="8"/>
    </row>
    <row r="792">
      <c r="A792" s="10"/>
      <c r="B792" s="10"/>
      <c r="C792" s="10"/>
      <c r="D792" s="10"/>
      <c r="E792" s="29"/>
      <c r="F792" s="13"/>
      <c r="G792" s="13"/>
      <c r="H792" s="13"/>
      <c r="I792" s="13"/>
      <c r="J792" s="13"/>
      <c r="K792" s="8"/>
    </row>
    <row r="793">
      <c r="A793" s="10"/>
      <c r="B793" s="10"/>
      <c r="C793" s="10"/>
      <c r="D793" s="10"/>
      <c r="E793" s="29"/>
      <c r="F793" s="13"/>
      <c r="G793" s="13"/>
      <c r="H793" s="13"/>
      <c r="I793" s="13"/>
      <c r="J793" s="13"/>
      <c r="K793" s="8"/>
    </row>
    <row r="794">
      <c r="A794" s="10"/>
      <c r="B794" s="10"/>
      <c r="C794" s="10"/>
      <c r="D794" s="10"/>
      <c r="E794" s="29"/>
      <c r="F794" s="13"/>
      <c r="G794" s="13"/>
      <c r="H794" s="13"/>
      <c r="I794" s="13"/>
      <c r="J794" s="13"/>
      <c r="K794" s="8"/>
    </row>
    <row r="795">
      <c r="A795" s="10"/>
      <c r="B795" s="10"/>
      <c r="C795" s="10"/>
      <c r="D795" s="10"/>
      <c r="E795" s="29"/>
      <c r="F795" s="13"/>
      <c r="G795" s="13"/>
      <c r="H795" s="13"/>
      <c r="I795" s="13"/>
      <c r="J795" s="13"/>
      <c r="K795" s="8"/>
    </row>
    <row r="796">
      <c r="A796" s="10"/>
      <c r="B796" s="10"/>
      <c r="C796" s="10"/>
      <c r="D796" s="10"/>
      <c r="E796" s="29"/>
      <c r="F796" s="13"/>
      <c r="G796" s="13"/>
      <c r="H796" s="13"/>
      <c r="I796" s="13"/>
      <c r="J796" s="13"/>
      <c r="K796" s="8"/>
    </row>
    <row r="797">
      <c r="A797" s="10"/>
      <c r="B797" s="10"/>
      <c r="C797" s="10"/>
      <c r="D797" s="10"/>
      <c r="E797" s="29"/>
      <c r="F797" s="13"/>
      <c r="G797" s="13"/>
      <c r="H797" s="13"/>
      <c r="I797" s="13"/>
      <c r="J797" s="13"/>
      <c r="K797" s="8"/>
    </row>
    <row r="798">
      <c r="A798" s="10"/>
      <c r="B798" s="10"/>
      <c r="C798" s="10"/>
      <c r="D798" s="10"/>
      <c r="E798" s="29"/>
      <c r="F798" s="13"/>
      <c r="G798" s="13"/>
      <c r="H798" s="13"/>
      <c r="I798" s="13"/>
      <c r="J798" s="13"/>
      <c r="K798" s="8"/>
    </row>
    <row r="799">
      <c r="A799" s="10"/>
      <c r="B799" s="10"/>
      <c r="C799" s="10"/>
      <c r="D799" s="10"/>
      <c r="E799" s="29"/>
      <c r="F799" s="13"/>
      <c r="G799" s="13"/>
      <c r="H799" s="13"/>
      <c r="I799" s="13"/>
      <c r="J799" s="13"/>
      <c r="K799" s="8"/>
    </row>
    <row r="800">
      <c r="A800" s="10"/>
      <c r="B800" s="10"/>
      <c r="C800" s="10"/>
      <c r="D800" s="10"/>
      <c r="E800" s="29"/>
      <c r="F800" s="13"/>
      <c r="G800" s="13"/>
      <c r="H800" s="13"/>
      <c r="I800" s="13"/>
      <c r="J800" s="13"/>
      <c r="K800" s="8"/>
    </row>
    <row r="801">
      <c r="A801" s="10"/>
      <c r="B801" s="10"/>
      <c r="C801" s="10"/>
      <c r="D801" s="10"/>
      <c r="E801" s="29"/>
      <c r="F801" s="13"/>
      <c r="G801" s="13"/>
      <c r="H801" s="13"/>
      <c r="I801" s="13"/>
      <c r="J801" s="13"/>
      <c r="K801" s="8"/>
    </row>
    <row r="802">
      <c r="A802" s="10"/>
      <c r="B802" s="10"/>
      <c r="C802" s="10"/>
      <c r="D802" s="10"/>
      <c r="E802" s="29"/>
      <c r="F802" s="13"/>
      <c r="G802" s="13"/>
      <c r="H802" s="13"/>
      <c r="I802" s="13"/>
      <c r="J802" s="13"/>
      <c r="K802" s="8"/>
    </row>
    <row r="803">
      <c r="A803" s="10"/>
      <c r="B803" s="10"/>
      <c r="C803" s="10"/>
      <c r="D803" s="10"/>
      <c r="E803" s="29"/>
      <c r="F803" s="13"/>
      <c r="G803" s="13"/>
      <c r="H803" s="13"/>
      <c r="I803" s="13"/>
      <c r="J803" s="13"/>
      <c r="K803" s="8"/>
    </row>
    <row r="804">
      <c r="A804" s="10"/>
      <c r="B804" s="10"/>
      <c r="C804" s="10"/>
      <c r="D804" s="10"/>
      <c r="E804" s="29"/>
      <c r="F804" s="13"/>
      <c r="G804" s="13"/>
      <c r="H804" s="13"/>
      <c r="I804" s="13"/>
      <c r="J804" s="13"/>
      <c r="K804" s="8"/>
    </row>
    <row r="805">
      <c r="A805" s="10"/>
      <c r="B805" s="10"/>
      <c r="C805" s="10"/>
      <c r="D805" s="10"/>
      <c r="E805" s="29"/>
      <c r="F805" s="13"/>
      <c r="G805" s="13"/>
      <c r="H805" s="13"/>
      <c r="I805" s="13"/>
      <c r="J805" s="13"/>
      <c r="K805" s="8"/>
    </row>
    <row r="806">
      <c r="A806" s="10"/>
      <c r="B806" s="10"/>
      <c r="C806" s="10"/>
      <c r="D806" s="10"/>
      <c r="E806" s="29"/>
      <c r="F806" s="13"/>
      <c r="G806" s="13"/>
      <c r="H806" s="13"/>
      <c r="I806" s="13"/>
      <c r="J806" s="13"/>
      <c r="K806" s="8"/>
    </row>
    <row r="807">
      <c r="A807" s="10"/>
      <c r="B807" s="10"/>
      <c r="C807" s="10"/>
      <c r="D807" s="10"/>
      <c r="E807" s="29"/>
      <c r="F807" s="13"/>
      <c r="G807" s="13"/>
      <c r="H807" s="13"/>
      <c r="I807" s="13"/>
      <c r="J807" s="13"/>
      <c r="K807" s="8"/>
    </row>
    <row r="808">
      <c r="A808" s="10"/>
      <c r="B808" s="10"/>
      <c r="C808" s="10"/>
      <c r="D808" s="10"/>
      <c r="E808" s="29"/>
      <c r="F808" s="13"/>
      <c r="G808" s="13"/>
      <c r="H808" s="13"/>
      <c r="I808" s="13"/>
      <c r="J808" s="13"/>
      <c r="K808" s="8"/>
    </row>
    <row r="809">
      <c r="A809" s="10"/>
      <c r="B809" s="10"/>
      <c r="C809" s="10"/>
      <c r="D809" s="10"/>
      <c r="E809" s="29"/>
      <c r="F809" s="13"/>
      <c r="G809" s="13"/>
      <c r="H809" s="13"/>
      <c r="I809" s="13"/>
      <c r="J809" s="13"/>
      <c r="K809" s="8"/>
    </row>
    <row r="810">
      <c r="A810" s="10"/>
      <c r="B810" s="10"/>
      <c r="C810" s="10"/>
      <c r="D810" s="10"/>
      <c r="E810" s="29"/>
      <c r="F810" s="13"/>
      <c r="G810" s="13"/>
      <c r="H810" s="13"/>
      <c r="I810" s="13"/>
      <c r="J810" s="13"/>
      <c r="K810" s="8"/>
    </row>
    <row r="811">
      <c r="A811" s="10"/>
      <c r="B811" s="10"/>
      <c r="C811" s="10"/>
      <c r="D811" s="10"/>
      <c r="E811" s="29"/>
      <c r="F811" s="13"/>
      <c r="G811" s="13"/>
      <c r="H811" s="13"/>
      <c r="I811" s="13"/>
      <c r="J811" s="13"/>
      <c r="K811" s="8"/>
    </row>
    <row r="812">
      <c r="A812" s="10"/>
      <c r="B812" s="10"/>
      <c r="C812" s="10"/>
      <c r="D812" s="10"/>
      <c r="E812" s="29"/>
      <c r="F812" s="13"/>
      <c r="G812" s="13"/>
      <c r="H812" s="13"/>
      <c r="I812" s="13"/>
      <c r="J812" s="13"/>
      <c r="K812" s="8"/>
    </row>
    <row r="813">
      <c r="A813" s="10"/>
      <c r="B813" s="10"/>
      <c r="C813" s="10"/>
      <c r="D813" s="10"/>
      <c r="E813" s="29"/>
      <c r="F813" s="13"/>
      <c r="G813" s="13"/>
      <c r="H813" s="13"/>
      <c r="I813" s="13"/>
      <c r="J813" s="13"/>
      <c r="K813" s="8"/>
    </row>
    <row r="814">
      <c r="A814" s="10"/>
      <c r="B814" s="10"/>
      <c r="C814" s="10"/>
      <c r="D814" s="10"/>
      <c r="E814" s="29"/>
      <c r="F814" s="13"/>
      <c r="G814" s="13"/>
      <c r="H814" s="13"/>
      <c r="I814" s="13"/>
      <c r="J814" s="13"/>
      <c r="K814" s="8"/>
    </row>
    <row r="815">
      <c r="A815" s="10"/>
      <c r="B815" s="10"/>
      <c r="C815" s="10"/>
      <c r="D815" s="10"/>
      <c r="E815" s="29"/>
      <c r="F815" s="13"/>
      <c r="G815" s="13"/>
      <c r="H815" s="13"/>
      <c r="I815" s="13"/>
      <c r="J815" s="13"/>
      <c r="K815" s="8"/>
    </row>
    <row r="816">
      <c r="A816" s="10"/>
      <c r="B816" s="10"/>
      <c r="C816" s="10"/>
      <c r="D816" s="10"/>
      <c r="E816" s="29"/>
      <c r="F816" s="13"/>
      <c r="G816" s="13"/>
      <c r="H816" s="13"/>
      <c r="I816" s="13"/>
      <c r="J816" s="13"/>
      <c r="K816" s="8"/>
    </row>
    <row r="817">
      <c r="A817" s="10"/>
      <c r="B817" s="10"/>
      <c r="C817" s="10"/>
      <c r="D817" s="10"/>
      <c r="E817" s="29"/>
      <c r="F817" s="13"/>
      <c r="G817" s="13"/>
      <c r="H817" s="13"/>
      <c r="I817" s="13"/>
      <c r="J817" s="13"/>
      <c r="K817" s="8"/>
    </row>
    <row r="818">
      <c r="A818" s="10"/>
      <c r="B818" s="10"/>
      <c r="C818" s="10"/>
      <c r="D818" s="10"/>
      <c r="E818" s="29"/>
      <c r="F818" s="13"/>
      <c r="G818" s="13"/>
      <c r="H818" s="13"/>
      <c r="I818" s="13"/>
      <c r="J818" s="13"/>
      <c r="K818" s="8"/>
    </row>
    <row r="819">
      <c r="A819" s="10"/>
      <c r="B819" s="10"/>
      <c r="C819" s="10"/>
      <c r="D819" s="10"/>
      <c r="E819" s="29"/>
      <c r="F819" s="13"/>
      <c r="G819" s="13"/>
      <c r="H819" s="13"/>
      <c r="I819" s="13"/>
      <c r="J819" s="13"/>
      <c r="K819" s="8"/>
    </row>
    <row r="820">
      <c r="A820" s="10"/>
      <c r="B820" s="10"/>
      <c r="C820" s="10"/>
      <c r="D820" s="10"/>
      <c r="E820" s="29"/>
      <c r="F820" s="13"/>
      <c r="G820" s="13"/>
      <c r="H820" s="13"/>
      <c r="I820" s="13"/>
      <c r="J820" s="13"/>
      <c r="K820" s="8"/>
    </row>
    <row r="821">
      <c r="A821" s="10"/>
      <c r="B821" s="10"/>
      <c r="C821" s="10"/>
      <c r="D821" s="10"/>
      <c r="E821" s="29"/>
      <c r="F821" s="13"/>
      <c r="G821" s="13"/>
      <c r="H821" s="13"/>
      <c r="I821" s="13"/>
      <c r="J821" s="13"/>
      <c r="K821" s="8"/>
    </row>
    <row r="822">
      <c r="A822" s="10"/>
      <c r="B822" s="10"/>
      <c r="C822" s="10"/>
      <c r="D822" s="10"/>
      <c r="E822" s="29"/>
      <c r="F822" s="13"/>
      <c r="G822" s="13"/>
      <c r="H822" s="13"/>
      <c r="I822" s="13"/>
      <c r="J822" s="13"/>
      <c r="K822" s="8"/>
    </row>
    <row r="823">
      <c r="A823" s="10"/>
      <c r="B823" s="10"/>
      <c r="C823" s="10"/>
      <c r="D823" s="10"/>
      <c r="E823" s="29"/>
      <c r="F823" s="13"/>
      <c r="G823" s="13"/>
      <c r="H823" s="13"/>
      <c r="I823" s="13"/>
      <c r="J823" s="13"/>
      <c r="K823" s="8"/>
    </row>
    <row r="824">
      <c r="A824" s="10"/>
      <c r="B824" s="10"/>
      <c r="C824" s="10"/>
      <c r="D824" s="10"/>
      <c r="E824" s="29"/>
      <c r="F824" s="13"/>
      <c r="G824" s="13"/>
      <c r="H824" s="13"/>
      <c r="I824" s="13"/>
      <c r="J824" s="13"/>
      <c r="K824" s="8"/>
    </row>
    <row r="825">
      <c r="A825" s="10"/>
      <c r="B825" s="10"/>
      <c r="C825" s="10"/>
      <c r="D825" s="10"/>
      <c r="E825" s="29"/>
      <c r="F825" s="13"/>
      <c r="G825" s="13"/>
      <c r="H825" s="13"/>
      <c r="I825" s="13"/>
      <c r="J825" s="13"/>
      <c r="K825" s="8"/>
    </row>
    <row r="826">
      <c r="A826" s="10"/>
      <c r="B826" s="10"/>
      <c r="C826" s="10"/>
      <c r="D826" s="10"/>
      <c r="E826" s="29"/>
      <c r="F826" s="13"/>
      <c r="G826" s="13"/>
      <c r="H826" s="13"/>
      <c r="I826" s="13"/>
      <c r="J826" s="13"/>
      <c r="K826" s="8"/>
    </row>
    <row r="827">
      <c r="A827" s="10"/>
      <c r="B827" s="10"/>
      <c r="C827" s="10"/>
      <c r="D827" s="10"/>
      <c r="E827" s="29"/>
      <c r="F827" s="13"/>
      <c r="G827" s="13"/>
      <c r="H827" s="13"/>
      <c r="I827" s="13"/>
      <c r="J827" s="13"/>
      <c r="K827" s="8"/>
    </row>
    <row r="828">
      <c r="A828" s="10"/>
      <c r="B828" s="10"/>
      <c r="C828" s="10"/>
      <c r="D828" s="10"/>
      <c r="E828" s="29"/>
      <c r="F828" s="13"/>
      <c r="G828" s="13"/>
      <c r="H828" s="13"/>
      <c r="I828" s="13"/>
      <c r="J828" s="13"/>
      <c r="K828" s="8"/>
    </row>
    <row r="829">
      <c r="A829" s="10"/>
      <c r="B829" s="10"/>
      <c r="C829" s="10"/>
      <c r="D829" s="10"/>
      <c r="E829" s="29"/>
      <c r="F829" s="13"/>
      <c r="G829" s="13"/>
      <c r="H829" s="13"/>
      <c r="I829" s="13"/>
      <c r="J829" s="13"/>
      <c r="K829" s="8"/>
    </row>
    <row r="830">
      <c r="A830" s="10"/>
      <c r="B830" s="10"/>
      <c r="C830" s="10"/>
      <c r="D830" s="10"/>
      <c r="E830" s="29"/>
      <c r="F830" s="13"/>
      <c r="G830" s="13"/>
      <c r="H830" s="13"/>
      <c r="I830" s="13"/>
      <c r="J830" s="13"/>
      <c r="K830" s="8"/>
    </row>
    <row r="831">
      <c r="A831" s="10"/>
      <c r="B831" s="10"/>
      <c r="C831" s="10"/>
      <c r="D831" s="10"/>
      <c r="E831" s="29"/>
      <c r="F831" s="13"/>
      <c r="G831" s="13"/>
      <c r="H831" s="13"/>
      <c r="I831" s="13"/>
      <c r="J831" s="13"/>
      <c r="K831" s="8"/>
    </row>
    <row r="832">
      <c r="A832" s="10"/>
      <c r="B832" s="10"/>
      <c r="C832" s="10"/>
      <c r="D832" s="10"/>
      <c r="E832" s="29"/>
      <c r="F832" s="13"/>
      <c r="G832" s="13"/>
      <c r="H832" s="13"/>
      <c r="I832" s="13"/>
      <c r="J832" s="13"/>
      <c r="K832" s="8"/>
    </row>
    <row r="833">
      <c r="A833" s="10"/>
      <c r="B833" s="10"/>
      <c r="C833" s="10"/>
      <c r="D833" s="10"/>
      <c r="E833" s="29"/>
      <c r="F833" s="13"/>
      <c r="G833" s="13"/>
      <c r="H833" s="13"/>
      <c r="I833" s="13"/>
      <c r="J833" s="13"/>
      <c r="K833" s="8"/>
    </row>
    <row r="834">
      <c r="A834" s="10"/>
      <c r="B834" s="10"/>
      <c r="C834" s="10"/>
      <c r="D834" s="10"/>
      <c r="E834" s="29"/>
      <c r="F834" s="13"/>
      <c r="G834" s="13"/>
      <c r="H834" s="13"/>
      <c r="I834" s="13"/>
      <c r="J834" s="13"/>
      <c r="K834" s="8"/>
    </row>
    <row r="835">
      <c r="A835" s="10"/>
      <c r="B835" s="10"/>
      <c r="C835" s="10"/>
      <c r="D835" s="10"/>
      <c r="E835" s="29"/>
      <c r="F835" s="13"/>
      <c r="G835" s="13"/>
      <c r="H835" s="13"/>
      <c r="I835" s="13"/>
      <c r="J835" s="13"/>
      <c r="K835" s="8"/>
    </row>
    <row r="836">
      <c r="A836" s="10"/>
      <c r="B836" s="10"/>
      <c r="C836" s="10"/>
      <c r="D836" s="10"/>
      <c r="E836" s="29"/>
      <c r="F836" s="13"/>
      <c r="G836" s="13"/>
      <c r="H836" s="13"/>
      <c r="I836" s="13"/>
      <c r="J836" s="13"/>
      <c r="K836" s="8"/>
    </row>
    <row r="837">
      <c r="A837" s="10"/>
      <c r="B837" s="10"/>
      <c r="C837" s="10"/>
      <c r="D837" s="10"/>
      <c r="E837" s="29"/>
      <c r="F837" s="13"/>
      <c r="G837" s="13"/>
      <c r="H837" s="13"/>
      <c r="I837" s="13"/>
      <c r="J837" s="13"/>
      <c r="K837" s="8"/>
    </row>
    <row r="838">
      <c r="A838" s="10"/>
      <c r="B838" s="10"/>
      <c r="C838" s="10"/>
      <c r="D838" s="10"/>
      <c r="E838" s="29"/>
      <c r="F838" s="13"/>
      <c r="G838" s="13"/>
      <c r="H838" s="13"/>
      <c r="I838" s="13"/>
      <c r="J838" s="13"/>
      <c r="K838" s="8"/>
    </row>
    <row r="839">
      <c r="A839" s="10"/>
      <c r="B839" s="10"/>
      <c r="C839" s="10"/>
      <c r="D839" s="10"/>
      <c r="E839" s="29"/>
      <c r="F839" s="13"/>
      <c r="G839" s="13"/>
      <c r="H839" s="13"/>
      <c r="I839" s="13"/>
      <c r="J839" s="13"/>
      <c r="K839" s="8"/>
    </row>
    <row r="840">
      <c r="A840" s="10"/>
      <c r="B840" s="10"/>
      <c r="C840" s="10"/>
      <c r="D840" s="10"/>
      <c r="E840" s="29"/>
      <c r="F840" s="13"/>
      <c r="G840" s="13"/>
      <c r="H840" s="13"/>
      <c r="I840" s="13"/>
      <c r="J840" s="13"/>
      <c r="K840" s="8"/>
    </row>
    <row r="841">
      <c r="A841" s="10"/>
      <c r="B841" s="10"/>
      <c r="C841" s="10"/>
      <c r="D841" s="10"/>
      <c r="E841" s="29"/>
      <c r="F841" s="13"/>
      <c r="G841" s="13"/>
      <c r="H841" s="13"/>
      <c r="I841" s="13"/>
      <c r="J841" s="13"/>
      <c r="K841" s="8"/>
    </row>
    <row r="842">
      <c r="A842" s="10"/>
      <c r="B842" s="10"/>
      <c r="C842" s="10"/>
      <c r="D842" s="10"/>
      <c r="E842" s="29"/>
      <c r="F842" s="13"/>
      <c r="G842" s="13"/>
      <c r="H842" s="13"/>
      <c r="I842" s="13"/>
      <c r="J842" s="13"/>
      <c r="K842" s="8"/>
    </row>
    <row r="843">
      <c r="A843" s="10"/>
      <c r="B843" s="10"/>
      <c r="C843" s="10"/>
      <c r="D843" s="10"/>
      <c r="E843" s="29"/>
      <c r="F843" s="13"/>
      <c r="G843" s="13"/>
      <c r="H843" s="13"/>
      <c r="I843" s="13"/>
      <c r="J843" s="13"/>
      <c r="K843" s="8"/>
    </row>
    <row r="844">
      <c r="A844" s="10"/>
      <c r="B844" s="10"/>
      <c r="C844" s="10"/>
      <c r="D844" s="10"/>
      <c r="E844" s="29"/>
      <c r="F844" s="13"/>
      <c r="G844" s="13"/>
      <c r="H844" s="13"/>
      <c r="I844" s="13"/>
      <c r="J844" s="13"/>
      <c r="K844" s="8"/>
    </row>
    <row r="845">
      <c r="A845" s="10"/>
      <c r="B845" s="10"/>
      <c r="C845" s="10"/>
      <c r="D845" s="10"/>
      <c r="E845" s="29"/>
      <c r="F845" s="13"/>
      <c r="G845" s="13"/>
      <c r="H845" s="13"/>
      <c r="I845" s="13"/>
      <c r="J845" s="13"/>
      <c r="K845" s="8"/>
    </row>
    <row r="846">
      <c r="A846" s="10"/>
      <c r="B846" s="10"/>
      <c r="C846" s="10"/>
      <c r="D846" s="10"/>
      <c r="E846" s="29"/>
      <c r="F846" s="13"/>
      <c r="G846" s="13"/>
      <c r="H846" s="13"/>
      <c r="I846" s="13"/>
      <c r="J846" s="13"/>
      <c r="K846" s="8"/>
    </row>
    <row r="847">
      <c r="A847" s="10"/>
      <c r="B847" s="10"/>
      <c r="C847" s="10"/>
      <c r="D847" s="10"/>
      <c r="E847" s="29"/>
      <c r="F847" s="13"/>
      <c r="G847" s="13"/>
      <c r="H847" s="13"/>
      <c r="I847" s="13"/>
      <c r="J847" s="13"/>
      <c r="K847" s="8"/>
    </row>
    <row r="848">
      <c r="A848" s="10"/>
      <c r="B848" s="10"/>
      <c r="C848" s="10"/>
      <c r="D848" s="10"/>
      <c r="E848" s="29"/>
      <c r="F848" s="13"/>
      <c r="G848" s="13"/>
      <c r="H848" s="13"/>
      <c r="I848" s="13"/>
      <c r="J848" s="13"/>
      <c r="K848" s="8"/>
    </row>
    <row r="849">
      <c r="A849" s="10"/>
      <c r="B849" s="10"/>
      <c r="C849" s="10"/>
      <c r="D849" s="10"/>
      <c r="E849" s="29"/>
      <c r="F849" s="13"/>
      <c r="G849" s="13"/>
      <c r="H849" s="13"/>
      <c r="I849" s="13"/>
      <c r="J849" s="13"/>
      <c r="K849" s="8"/>
    </row>
    <row r="850">
      <c r="A850" s="10"/>
      <c r="B850" s="10"/>
      <c r="C850" s="10"/>
      <c r="D850" s="10"/>
      <c r="E850" s="29"/>
      <c r="F850" s="13"/>
      <c r="G850" s="13"/>
      <c r="H850" s="13"/>
      <c r="I850" s="13"/>
      <c r="J850" s="13"/>
      <c r="K850" s="8"/>
    </row>
    <row r="851">
      <c r="A851" s="10"/>
      <c r="B851" s="10"/>
      <c r="C851" s="10"/>
      <c r="D851" s="10"/>
      <c r="E851" s="29"/>
      <c r="F851" s="13"/>
      <c r="G851" s="13"/>
      <c r="H851" s="13"/>
      <c r="I851" s="13"/>
      <c r="J851" s="13"/>
      <c r="K851" s="8"/>
    </row>
    <row r="852">
      <c r="A852" s="10"/>
      <c r="B852" s="10"/>
      <c r="C852" s="10"/>
      <c r="D852" s="10"/>
      <c r="E852" s="29"/>
      <c r="F852" s="13"/>
      <c r="G852" s="13"/>
      <c r="H852" s="13"/>
      <c r="I852" s="13"/>
      <c r="J852" s="13"/>
      <c r="K852" s="8"/>
    </row>
    <row r="853">
      <c r="A853" s="10"/>
      <c r="B853" s="10"/>
      <c r="C853" s="10"/>
      <c r="D853" s="10"/>
      <c r="E853" s="29"/>
      <c r="F853" s="13"/>
      <c r="G853" s="13"/>
      <c r="H853" s="13"/>
      <c r="I853" s="13"/>
      <c r="J853" s="13"/>
      <c r="K853" s="8"/>
    </row>
    <row r="854">
      <c r="A854" s="10"/>
      <c r="B854" s="10"/>
      <c r="C854" s="10"/>
      <c r="D854" s="10"/>
      <c r="E854" s="29"/>
      <c r="F854" s="13"/>
      <c r="G854" s="13"/>
      <c r="H854" s="13"/>
      <c r="I854" s="13"/>
      <c r="J854" s="13"/>
      <c r="K854" s="8"/>
    </row>
    <row r="855">
      <c r="A855" s="10"/>
      <c r="B855" s="10"/>
      <c r="C855" s="10"/>
      <c r="D855" s="10"/>
      <c r="E855" s="29"/>
      <c r="F855" s="13"/>
      <c r="G855" s="13"/>
      <c r="H855" s="13"/>
      <c r="I855" s="13"/>
      <c r="J855" s="13"/>
      <c r="K855" s="8"/>
    </row>
    <row r="856">
      <c r="A856" s="10"/>
      <c r="B856" s="10"/>
      <c r="C856" s="10"/>
      <c r="D856" s="10"/>
      <c r="E856" s="29"/>
      <c r="F856" s="13"/>
      <c r="G856" s="13"/>
      <c r="H856" s="13"/>
      <c r="I856" s="13"/>
      <c r="J856" s="13"/>
      <c r="K856" s="8"/>
    </row>
    <row r="857">
      <c r="A857" s="10"/>
      <c r="B857" s="10"/>
      <c r="C857" s="10"/>
      <c r="D857" s="10"/>
      <c r="E857" s="29"/>
      <c r="F857" s="13"/>
      <c r="G857" s="13"/>
      <c r="H857" s="13"/>
      <c r="I857" s="13"/>
      <c r="J857" s="13"/>
      <c r="K857" s="8"/>
    </row>
    <row r="858">
      <c r="A858" s="10"/>
      <c r="B858" s="10"/>
      <c r="C858" s="10"/>
      <c r="D858" s="10"/>
      <c r="E858" s="29"/>
      <c r="F858" s="13"/>
      <c r="G858" s="13"/>
      <c r="H858" s="13"/>
      <c r="I858" s="13"/>
      <c r="J858" s="13"/>
      <c r="K858" s="8"/>
    </row>
    <row r="859">
      <c r="A859" s="10"/>
      <c r="B859" s="10"/>
      <c r="C859" s="10"/>
      <c r="D859" s="10"/>
      <c r="E859" s="29"/>
      <c r="F859" s="13"/>
      <c r="G859" s="13"/>
      <c r="H859" s="13"/>
      <c r="I859" s="13"/>
      <c r="J859" s="13"/>
      <c r="K859" s="8"/>
    </row>
    <row r="860">
      <c r="A860" s="10"/>
      <c r="B860" s="10"/>
      <c r="C860" s="10"/>
      <c r="D860" s="10"/>
      <c r="E860" s="29"/>
      <c r="F860" s="13"/>
      <c r="G860" s="13"/>
      <c r="H860" s="13"/>
      <c r="I860" s="13"/>
      <c r="J860" s="13"/>
      <c r="K860" s="8"/>
    </row>
    <row r="861">
      <c r="A861" s="10"/>
      <c r="B861" s="10"/>
      <c r="C861" s="10"/>
      <c r="D861" s="10"/>
      <c r="E861" s="29"/>
      <c r="F861" s="13"/>
      <c r="G861" s="13"/>
      <c r="H861" s="13"/>
      <c r="I861" s="13"/>
      <c r="J861" s="13"/>
      <c r="K861" s="8"/>
    </row>
    <row r="862">
      <c r="A862" s="10"/>
      <c r="B862" s="10"/>
      <c r="C862" s="10"/>
      <c r="D862" s="10"/>
      <c r="E862" s="29"/>
      <c r="F862" s="13"/>
      <c r="G862" s="13"/>
      <c r="H862" s="13"/>
      <c r="I862" s="13"/>
      <c r="J862" s="13"/>
      <c r="K862" s="8"/>
    </row>
    <row r="863">
      <c r="A863" s="10"/>
      <c r="B863" s="10"/>
      <c r="C863" s="10"/>
      <c r="D863" s="10"/>
      <c r="E863" s="29"/>
      <c r="F863" s="13"/>
      <c r="G863" s="13"/>
      <c r="H863" s="13"/>
      <c r="I863" s="13"/>
      <c r="J863" s="13"/>
      <c r="K863" s="8"/>
    </row>
    <row r="864">
      <c r="A864" s="10"/>
      <c r="B864" s="10"/>
      <c r="C864" s="10"/>
      <c r="D864" s="10"/>
      <c r="E864" s="29"/>
      <c r="F864" s="13"/>
      <c r="G864" s="13"/>
      <c r="H864" s="13"/>
      <c r="I864" s="13"/>
      <c r="J864" s="13"/>
      <c r="K864" s="8"/>
    </row>
    <row r="865">
      <c r="A865" s="10"/>
      <c r="B865" s="10"/>
      <c r="C865" s="10"/>
      <c r="D865" s="10"/>
      <c r="E865" s="29"/>
      <c r="F865" s="13"/>
      <c r="G865" s="13"/>
      <c r="H865" s="13"/>
      <c r="I865" s="13"/>
      <c r="J865" s="13"/>
      <c r="K865" s="8"/>
    </row>
    <row r="866">
      <c r="A866" s="10"/>
      <c r="B866" s="10"/>
      <c r="C866" s="10"/>
      <c r="D866" s="10"/>
      <c r="E866" s="29"/>
      <c r="F866" s="13"/>
      <c r="G866" s="13"/>
      <c r="H866" s="13"/>
      <c r="I866" s="13"/>
      <c r="J866" s="13"/>
      <c r="K866" s="8"/>
    </row>
    <row r="867">
      <c r="A867" s="10"/>
      <c r="B867" s="10"/>
      <c r="C867" s="10"/>
      <c r="D867" s="10"/>
      <c r="E867" s="29"/>
      <c r="F867" s="13"/>
      <c r="G867" s="13"/>
      <c r="H867" s="13"/>
      <c r="I867" s="13"/>
      <c r="J867" s="13"/>
      <c r="K867" s="8"/>
    </row>
    <row r="868">
      <c r="A868" s="10"/>
      <c r="B868" s="10"/>
      <c r="C868" s="10"/>
      <c r="D868" s="10"/>
      <c r="E868" s="29"/>
      <c r="F868" s="13"/>
      <c r="G868" s="13"/>
      <c r="H868" s="13"/>
      <c r="I868" s="13"/>
      <c r="J868" s="13"/>
      <c r="K868" s="8"/>
    </row>
    <row r="869">
      <c r="A869" s="10"/>
      <c r="B869" s="10"/>
      <c r="C869" s="10"/>
      <c r="D869" s="10"/>
      <c r="E869" s="29"/>
      <c r="F869" s="13"/>
      <c r="G869" s="13"/>
      <c r="H869" s="13"/>
      <c r="I869" s="13"/>
      <c r="J869" s="13"/>
      <c r="K869" s="8"/>
    </row>
    <row r="870">
      <c r="A870" s="10"/>
      <c r="B870" s="10"/>
      <c r="C870" s="10"/>
      <c r="D870" s="10"/>
      <c r="E870" s="29"/>
      <c r="F870" s="13"/>
      <c r="G870" s="13"/>
      <c r="H870" s="13"/>
      <c r="I870" s="13"/>
      <c r="J870" s="13"/>
      <c r="K870" s="8"/>
    </row>
    <row r="871">
      <c r="A871" s="10"/>
      <c r="B871" s="10"/>
      <c r="C871" s="10"/>
      <c r="D871" s="10"/>
      <c r="E871" s="29"/>
      <c r="F871" s="13"/>
      <c r="G871" s="13"/>
      <c r="H871" s="13"/>
      <c r="I871" s="13"/>
      <c r="J871" s="13"/>
      <c r="K871" s="8"/>
    </row>
    <row r="872">
      <c r="A872" s="10"/>
      <c r="B872" s="10"/>
      <c r="C872" s="10"/>
      <c r="D872" s="10"/>
      <c r="E872" s="29"/>
      <c r="F872" s="13"/>
      <c r="G872" s="13"/>
      <c r="H872" s="13"/>
      <c r="I872" s="13"/>
      <c r="J872" s="13"/>
      <c r="K872" s="8"/>
    </row>
    <row r="873">
      <c r="A873" s="10"/>
      <c r="B873" s="10"/>
      <c r="C873" s="10"/>
      <c r="D873" s="10"/>
      <c r="E873" s="29"/>
      <c r="F873" s="13"/>
      <c r="G873" s="13"/>
      <c r="H873" s="13"/>
      <c r="I873" s="13"/>
      <c r="J873" s="13"/>
      <c r="K873" s="8"/>
    </row>
    <row r="874">
      <c r="A874" s="10"/>
      <c r="B874" s="10"/>
      <c r="C874" s="10"/>
      <c r="D874" s="10"/>
      <c r="E874" s="29"/>
      <c r="F874" s="13"/>
      <c r="G874" s="13"/>
      <c r="H874" s="13"/>
      <c r="I874" s="13"/>
      <c r="J874" s="13"/>
      <c r="K874" s="8"/>
    </row>
    <row r="875">
      <c r="A875" s="10"/>
      <c r="B875" s="10"/>
      <c r="C875" s="10"/>
      <c r="D875" s="10"/>
      <c r="E875" s="29"/>
      <c r="F875" s="13"/>
      <c r="G875" s="13"/>
      <c r="H875" s="13"/>
      <c r="I875" s="13"/>
      <c r="J875" s="13"/>
      <c r="K875" s="8"/>
    </row>
    <row r="876">
      <c r="A876" s="10"/>
      <c r="B876" s="10"/>
      <c r="C876" s="10"/>
      <c r="D876" s="10"/>
      <c r="E876" s="29"/>
      <c r="F876" s="13"/>
      <c r="G876" s="13"/>
      <c r="H876" s="13"/>
      <c r="I876" s="13"/>
      <c r="J876" s="13"/>
      <c r="K876" s="8"/>
    </row>
    <row r="877">
      <c r="A877" s="10"/>
      <c r="B877" s="10"/>
      <c r="C877" s="10"/>
      <c r="D877" s="10"/>
      <c r="E877" s="29"/>
      <c r="F877" s="13"/>
      <c r="G877" s="13"/>
      <c r="H877" s="13"/>
      <c r="I877" s="13"/>
      <c r="J877" s="13"/>
      <c r="K877" s="8"/>
    </row>
    <row r="878">
      <c r="A878" s="10"/>
      <c r="B878" s="10"/>
      <c r="C878" s="10"/>
      <c r="D878" s="10"/>
      <c r="E878" s="29"/>
      <c r="F878" s="13"/>
      <c r="G878" s="13"/>
      <c r="H878" s="13"/>
      <c r="I878" s="13"/>
      <c r="J878" s="13"/>
      <c r="K878" s="8"/>
    </row>
    <row r="879">
      <c r="A879" s="10"/>
      <c r="B879" s="10"/>
      <c r="C879" s="10"/>
      <c r="D879" s="10"/>
      <c r="E879" s="29"/>
      <c r="F879" s="13"/>
      <c r="G879" s="13"/>
      <c r="H879" s="13"/>
      <c r="I879" s="13"/>
      <c r="J879" s="13"/>
      <c r="K879" s="8"/>
    </row>
    <row r="880">
      <c r="A880" s="10"/>
      <c r="B880" s="10"/>
      <c r="C880" s="10"/>
      <c r="D880" s="10"/>
      <c r="E880" s="29"/>
      <c r="F880" s="13"/>
      <c r="G880" s="13"/>
      <c r="H880" s="13"/>
      <c r="I880" s="13"/>
      <c r="J880" s="13"/>
      <c r="K880" s="8"/>
    </row>
    <row r="881">
      <c r="A881" s="10"/>
      <c r="B881" s="10"/>
      <c r="C881" s="10"/>
      <c r="D881" s="10"/>
      <c r="E881" s="29"/>
      <c r="F881" s="13"/>
      <c r="G881" s="13"/>
      <c r="H881" s="13"/>
      <c r="I881" s="13"/>
      <c r="J881" s="13"/>
      <c r="K881" s="8"/>
    </row>
    <row r="882">
      <c r="A882" s="10"/>
      <c r="B882" s="10"/>
      <c r="C882" s="10"/>
      <c r="D882" s="10"/>
      <c r="E882" s="29"/>
      <c r="F882" s="13"/>
      <c r="G882" s="13"/>
      <c r="H882" s="13"/>
      <c r="I882" s="13"/>
      <c r="J882" s="13"/>
      <c r="K882" s="8"/>
    </row>
    <row r="883">
      <c r="A883" s="10"/>
      <c r="B883" s="10"/>
      <c r="C883" s="10"/>
      <c r="D883" s="10"/>
      <c r="E883" s="29"/>
      <c r="F883" s="13"/>
      <c r="G883" s="13"/>
      <c r="H883" s="13"/>
      <c r="I883" s="13"/>
      <c r="J883" s="13"/>
      <c r="K883" s="8"/>
    </row>
    <row r="884">
      <c r="A884" s="10"/>
      <c r="B884" s="10"/>
      <c r="C884" s="10"/>
      <c r="D884" s="10"/>
      <c r="E884" s="29"/>
      <c r="F884" s="13"/>
      <c r="G884" s="13"/>
      <c r="H884" s="13"/>
      <c r="I884" s="13"/>
      <c r="J884" s="13"/>
      <c r="K884" s="8"/>
    </row>
    <row r="885">
      <c r="A885" s="10"/>
      <c r="B885" s="10"/>
      <c r="C885" s="10"/>
      <c r="D885" s="10"/>
      <c r="E885" s="29"/>
      <c r="F885" s="13"/>
      <c r="G885" s="13"/>
      <c r="H885" s="13"/>
      <c r="I885" s="13"/>
      <c r="J885" s="13"/>
      <c r="K885" s="8"/>
    </row>
    <row r="886">
      <c r="A886" s="10"/>
      <c r="B886" s="10"/>
      <c r="C886" s="10"/>
      <c r="D886" s="10"/>
      <c r="E886" s="29"/>
      <c r="F886" s="13"/>
      <c r="G886" s="13"/>
      <c r="H886" s="13"/>
      <c r="I886" s="13"/>
      <c r="J886" s="13"/>
      <c r="K886" s="8"/>
    </row>
    <row r="887">
      <c r="A887" s="10"/>
      <c r="B887" s="10"/>
      <c r="C887" s="10"/>
      <c r="D887" s="10"/>
      <c r="E887" s="29"/>
      <c r="F887" s="13"/>
      <c r="G887" s="13"/>
      <c r="H887" s="13"/>
      <c r="I887" s="13"/>
      <c r="J887" s="13"/>
      <c r="K887" s="8"/>
    </row>
    <row r="888">
      <c r="A888" s="10"/>
      <c r="B888" s="10"/>
      <c r="C888" s="10"/>
      <c r="D888" s="10"/>
      <c r="E888" s="29"/>
      <c r="F888" s="13"/>
      <c r="G888" s="13"/>
      <c r="H888" s="13"/>
      <c r="I888" s="13"/>
      <c r="J888" s="13"/>
      <c r="K888" s="8"/>
    </row>
    <row r="889">
      <c r="A889" s="10"/>
      <c r="B889" s="10"/>
      <c r="C889" s="10"/>
      <c r="D889" s="10"/>
      <c r="E889" s="29"/>
      <c r="F889" s="13"/>
      <c r="G889" s="13"/>
      <c r="H889" s="13"/>
      <c r="I889" s="13"/>
      <c r="J889" s="13"/>
      <c r="K889" s="8"/>
    </row>
    <row r="890">
      <c r="A890" s="10"/>
      <c r="B890" s="10"/>
      <c r="C890" s="10"/>
      <c r="D890" s="10"/>
      <c r="E890" s="29"/>
      <c r="F890" s="13"/>
      <c r="G890" s="13"/>
      <c r="H890" s="13"/>
      <c r="I890" s="13"/>
      <c r="J890" s="13"/>
      <c r="K890" s="8"/>
    </row>
    <row r="891">
      <c r="A891" s="10"/>
      <c r="B891" s="10"/>
      <c r="C891" s="10"/>
      <c r="D891" s="10"/>
      <c r="E891" s="29"/>
      <c r="F891" s="13"/>
      <c r="G891" s="13"/>
      <c r="H891" s="13"/>
      <c r="I891" s="13"/>
      <c r="J891" s="13"/>
      <c r="K891" s="8"/>
    </row>
    <row r="892">
      <c r="A892" s="10"/>
      <c r="B892" s="10"/>
      <c r="C892" s="10"/>
      <c r="D892" s="10"/>
      <c r="E892" s="29"/>
      <c r="F892" s="13"/>
      <c r="G892" s="13"/>
      <c r="H892" s="13"/>
      <c r="I892" s="13"/>
      <c r="J892" s="13"/>
      <c r="K892" s="8"/>
    </row>
    <row r="893">
      <c r="A893" s="10"/>
      <c r="B893" s="10"/>
      <c r="C893" s="10"/>
      <c r="D893" s="10"/>
      <c r="E893" s="29"/>
      <c r="F893" s="13"/>
      <c r="G893" s="13"/>
      <c r="H893" s="13"/>
      <c r="I893" s="13"/>
      <c r="J893" s="13"/>
      <c r="K893" s="8"/>
    </row>
    <row r="894">
      <c r="A894" s="10"/>
      <c r="B894" s="10"/>
      <c r="C894" s="10"/>
      <c r="D894" s="10"/>
      <c r="E894" s="29"/>
      <c r="F894" s="13"/>
      <c r="G894" s="13"/>
      <c r="H894" s="13"/>
      <c r="I894" s="13"/>
      <c r="J894" s="13"/>
      <c r="K894" s="8"/>
    </row>
    <row r="895">
      <c r="A895" s="10"/>
      <c r="B895" s="10"/>
      <c r="C895" s="10"/>
      <c r="D895" s="10"/>
      <c r="E895" s="29"/>
      <c r="F895" s="13"/>
      <c r="G895" s="13"/>
      <c r="H895" s="13"/>
      <c r="I895" s="13"/>
      <c r="J895" s="13"/>
      <c r="K895" s="8"/>
    </row>
    <row r="896">
      <c r="A896" s="10"/>
      <c r="B896" s="10"/>
      <c r="C896" s="10"/>
      <c r="D896" s="10"/>
      <c r="E896" s="29"/>
      <c r="F896" s="13"/>
      <c r="G896" s="13"/>
      <c r="H896" s="13"/>
      <c r="I896" s="13"/>
      <c r="J896" s="13"/>
      <c r="K896" s="8"/>
    </row>
    <row r="897">
      <c r="A897" s="10"/>
      <c r="B897" s="10"/>
      <c r="C897" s="10"/>
      <c r="D897" s="10"/>
      <c r="E897" s="29"/>
      <c r="F897" s="13"/>
      <c r="G897" s="13"/>
      <c r="H897" s="13"/>
      <c r="I897" s="13"/>
      <c r="J897" s="13"/>
      <c r="K897" s="8"/>
    </row>
    <row r="898">
      <c r="A898" s="10"/>
      <c r="B898" s="10"/>
      <c r="C898" s="10"/>
      <c r="D898" s="10"/>
      <c r="E898" s="29"/>
      <c r="F898" s="13"/>
      <c r="G898" s="13"/>
      <c r="H898" s="13"/>
      <c r="I898" s="13"/>
      <c r="J898" s="13"/>
      <c r="K898" s="8"/>
    </row>
    <row r="899">
      <c r="A899" s="10"/>
      <c r="B899" s="10"/>
      <c r="C899" s="10"/>
      <c r="D899" s="10"/>
      <c r="E899" s="29"/>
      <c r="F899" s="13"/>
      <c r="G899" s="13"/>
      <c r="H899" s="13"/>
      <c r="I899" s="13"/>
      <c r="J899" s="13"/>
      <c r="K899" s="8"/>
    </row>
    <row r="900">
      <c r="A900" s="10"/>
      <c r="B900" s="10"/>
      <c r="C900" s="10"/>
      <c r="D900" s="10"/>
      <c r="E900" s="29"/>
      <c r="F900" s="13"/>
      <c r="G900" s="13"/>
      <c r="H900" s="13"/>
      <c r="I900" s="13"/>
      <c r="J900" s="13"/>
      <c r="K900" s="8"/>
    </row>
    <row r="901">
      <c r="A901" s="10"/>
      <c r="B901" s="10"/>
      <c r="C901" s="10"/>
      <c r="D901" s="10"/>
      <c r="E901" s="29"/>
      <c r="F901" s="13"/>
      <c r="G901" s="13"/>
      <c r="H901" s="13"/>
      <c r="I901" s="13"/>
      <c r="J901" s="13"/>
      <c r="K901" s="8"/>
    </row>
    <row r="902">
      <c r="A902" s="10"/>
      <c r="B902" s="10"/>
      <c r="C902" s="10"/>
      <c r="D902" s="10"/>
      <c r="E902" s="29"/>
      <c r="F902" s="13"/>
      <c r="G902" s="13"/>
      <c r="H902" s="13"/>
      <c r="I902" s="13"/>
      <c r="J902" s="13"/>
      <c r="K902" s="8"/>
    </row>
    <row r="903">
      <c r="A903" s="10"/>
      <c r="B903" s="10"/>
      <c r="C903" s="10"/>
      <c r="D903" s="10"/>
      <c r="E903" s="29"/>
      <c r="F903" s="13"/>
      <c r="G903" s="13"/>
      <c r="H903" s="13"/>
      <c r="I903" s="13"/>
      <c r="J903" s="13"/>
      <c r="K903" s="8"/>
    </row>
    <row r="904">
      <c r="A904" s="10"/>
      <c r="B904" s="10"/>
      <c r="C904" s="10"/>
      <c r="D904" s="10"/>
      <c r="E904" s="29"/>
      <c r="F904" s="13"/>
      <c r="G904" s="13"/>
      <c r="H904" s="13"/>
      <c r="I904" s="13"/>
      <c r="J904" s="13"/>
      <c r="K904" s="8"/>
    </row>
    <row r="905">
      <c r="A905" s="10"/>
      <c r="B905" s="10"/>
      <c r="C905" s="10"/>
      <c r="D905" s="10"/>
      <c r="E905" s="29"/>
      <c r="F905" s="13"/>
      <c r="G905" s="13"/>
      <c r="H905" s="13"/>
      <c r="I905" s="13"/>
      <c r="J905" s="13"/>
      <c r="K905" s="8"/>
    </row>
    <row r="906">
      <c r="A906" s="10"/>
      <c r="B906" s="10"/>
      <c r="C906" s="10"/>
      <c r="D906" s="10"/>
      <c r="E906" s="29"/>
      <c r="F906" s="13"/>
      <c r="G906" s="13"/>
      <c r="H906" s="13"/>
      <c r="I906" s="13"/>
      <c r="J906" s="13"/>
      <c r="K906" s="8"/>
    </row>
    <row r="907">
      <c r="A907" s="10"/>
      <c r="B907" s="10"/>
      <c r="C907" s="10"/>
      <c r="D907" s="10"/>
      <c r="E907" s="29"/>
      <c r="F907" s="13"/>
      <c r="G907" s="13"/>
      <c r="H907" s="13"/>
      <c r="I907" s="13"/>
      <c r="J907" s="13"/>
      <c r="K907" s="8"/>
    </row>
    <row r="908">
      <c r="A908" s="10"/>
      <c r="B908" s="10"/>
      <c r="C908" s="10"/>
      <c r="D908" s="10"/>
      <c r="E908" s="29"/>
      <c r="F908" s="13"/>
      <c r="G908" s="13"/>
      <c r="H908" s="13"/>
      <c r="I908" s="13"/>
      <c r="J908" s="13"/>
      <c r="K908" s="8"/>
    </row>
    <row r="909">
      <c r="A909" s="10"/>
      <c r="B909" s="10"/>
      <c r="C909" s="10"/>
      <c r="D909" s="10"/>
      <c r="E909" s="29"/>
      <c r="F909" s="13"/>
      <c r="G909" s="13"/>
      <c r="H909" s="13"/>
      <c r="I909" s="13"/>
      <c r="J909" s="13"/>
      <c r="K909" s="8"/>
    </row>
    <row r="910">
      <c r="A910" s="10"/>
      <c r="B910" s="10"/>
      <c r="C910" s="10"/>
      <c r="D910" s="10"/>
      <c r="E910" s="29"/>
      <c r="F910" s="13"/>
      <c r="G910" s="13"/>
      <c r="H910" s="13"/>
      <c r="I910" s="13"/>
      <c r="J910" s="13"/>
      <c r="K910" s="8"/>
    </row>
    <row r="911">
      <c r="A911" s="10"/>
      <c r="B911" s="10"/>
      <c r="C911" s="10"/>
      <c r="D911" s="10"/>
      <c r="E911" s="29"/>
      <c r="F911" s="13"/>
      <c r="G911" s="13"/>
      <c r="H911" s="13"/>
      <c r="I911" s="13"/>
      <c r="J911" s="13"/>
      <c r="K911" s="8"/>
    </row>
    <row r="912">
      <c r="A912" s="10"/>
      <c r="B912" s="10"/>
      <c r="C912" s="10"/>
      <c r="D912" s="10"/>
      <c r="E912" s="29"/>
      <c r="F912" s="13"/>
      <c r="G912" s="13"/>
      <c r="H912" s="13"/>
      <c r="I912" s="13"/>
      <c r="J912" s="13"/>
      <c r="K912" s="8"/>
    </row>
    <row r="913">
      <c r="A913" s="10"/>
      <c r="B913" s="10"/>
      <c r="C913" s="10"/>
      <c r="D913" s="10"/>
      <c r="E913" s="29"/>
      <c r="F913" s="13"/>
      <c r="G913" s="13"/>
      <c r="H913" s="13"/>
      <c r="I913" s="13"/>
      <c r="J913" s="13"/>
      <c r="K913" s="8"/>
    </row>
    <row r="914">
      <c r="A914" s="10"/>
      <c r="B914" s="10"/>
      <c r="C914" s="10"/>
      <c r="D914" s="10"/>
      <c r="E914" s="29"/>
      <c r="F914" s="13"/>
      <c r="G914" s="13"/>
      <c r="H914" s="13"/>
      <c r="I914" s="13"/>
      <c r="J914" s="13"/>
      <c r="K914" s="8"/>
    </row>
    <row r="915">
      <c r="A915" s="10"/>
      <c r="B915" s="10"/>
      <c r="C915" s="10"/>
      <c r="D915" s="10"/>
      <c r="E915" s="29"/>
      <c r="F915" s="13"/>
      <c r="G915" s="13"/>
      <c r="H915" s="13"/>
      <c r="I915" s="13"/>
      <c r="J915" s="13"/>
      <c r="K915" s="8"/>
    </row>
    <row r="916">
      <c r="A916" s="10"/>
      <c r="B916" s="10"/>
      <c r="C916" s="10"/>
      <c r="D916" s="10"/>
      <c r="E916" s="29"/>
      <c r="F916" s="13"/>
      <c r="G916" s="13"/>
      <c r="H916" s="13"/>
      <c r="I916" s="13"/>
      <c r="J916" s="13"/>
      <c r="K916" s="8"/>
    </row>
    <row r="917">
      <c r="A917" s="10"/>
      <c r="B917" s="10"/>
      <c r="C917" s="10"/>
      <c r="D917" s="10"/>
      <c r="E917" s="29"/>
      <c r="F917" s="13"/>
      <c r="G917" s="13"/>
      <c r="H917" s="13"/>
      <c r="I917" s="13"/>
      <c r="J917" s="13"/>
      <c r="K917" s="8"/>
    </row>
    <row r="918">
      <c r="A918" s="10"/>
      <c r="B918" s="10"/>
      <c r="C918" s="10"/>
      <c r="D918" s="10"/>
      <c r="E918" s="29"/>
      <c r="F918" s="13"/>
      <c r="G918" s="13"/>
      <c r="H918" s="13"/>
      <c r="I918" s="13"/>
      <c r="J918" s="13"/>
      <c r="K918" s="8"/>
    </row>
    <row r="919">
      <c r="A919" s="10"/>
      <c r="B919" s="10"/>
      <c r="C919" s="10"/>
      <c r="D919" s="10"/>
      <c r="E919" s="29"/>
      <c r="F919" s="13"/>
      <c r="G919" s="13"/>
      <c r="H919" s="13"/>
      <c r="I919" s="13"/>
      <c r="J919" s="13"/>
      <c r="K919" s="8"/>
    </row>
    <row r="920">
      <c r="A920" s="10"/>
      <c r="B920" s="10"/>
      <c r="C920" s="10"/>
      <c r="D920" s="10"/>
      <c r="E920" s="29"/>
      <c r="F920" s="13"/>
      <c r="G920" s="13"/>
      <c r="H920" s="13"/>
      <c r="I920" s="13"/>
      <c r="J920" s="13"/>
      <c r="K920" s="8"/>
    </row>
    <row r="921">
      <c r="A921" s="10"/>
      <c r="B921" s="10"/>
      <c r="C921" s="10"/>
      <c r="D921" s="10"/>
      <c r="E921" s="29"/>
      <c r="F921" s="13"/>
      <c r="G921" s="13"/>
      <c r="H921" s="13"/>
      <c r="I921" s="13"/>
      <c r="J921" s="13"/>
      <c r="K921" s="8"/>
    </row>
    <row r="922">
      <c r="A922" s="10"/>
      <c r="B922" s="10"/>
      <c r="C922" s="10"/>
      <c r="D922" s="10"/>
      <c r="E922" s="29"/>
      <c r="F922" s="13"/>
      <c r="G922" s="13"/>
      <c r="H922" s="13"/>
      <c r="I922" s="13"/>
      <c r="J922" s="13"/>
      <c r="K922" s="8"/>
    </row>
    <row r="923">
      <c r="A923" s="10"/>
      <c r="B923" s="10"/>
      <c r="C923" s="10"/>
      <c r="D923" s="10"/>
      <c r="E923" s="29"/>
      <c r="F923" s="13"/>
      <c r="G923" s="13"/>
      <c r="H923" s="13"/>
      <c r="I923" s="13"/>
      <c r="J923" s="13"/>
      <c r="K923" s="8"/>
    </row>
    <row r="924">
      <c r="A924" s="10"/>
      <c r="B924" s="10"/>
      <c r="C924" s="10"/>
      <c r="D924" s="10"/>
      <c r="E924" s="29"/>
      <c r="F924" s="13"/>
      <c r="G924" s="13"/>
      <c r="H924" s="13"/>
      <c r="I924" s="13"/>
      <c r="J924" s="13"/>
      <c r="K924" s="8"/>
    </row>
    <row r="925">
      <c r="A925" s="10"/>
      <c r="B925" s="10"/>
      <c r="C925" s="10"/>
      <c r="D925" s="10"/>
      <c r="E925" s="29"/>
      <c r="F925" s="13"/>
      <c r="G925" s="13"/>
      <c r="H925" s="13"/>
      <c r="I925" s="13"/>
      <c r="J925" s="13"/>
      <c r="K925" s="8"/>
    </row>
    <row r="926">
      <c r="A926" s="10"/>
      <c r="B926" s="10"/>
      <c r="C926" s="10"/>
      <c r="D926" s="10"/>
      <c r="E926" s="29"/>
      <c r="F926" s="13"/>
      <c r="G926" s="13"/>
      <c r="H926" s="13"/>
      <c r="I926" s="13"/>
      <c r="J926" s="13"/>
      <c r="K926" s="8"/>
    </row>
    <row r="927">
      <c r="A927" s="10"/>
      <c r="B927" s="10"/>
      <c r="C927" s="10"/>
      <c r="D927" s="10"/>
      <c r="E927" s="29"/>
      <c r="F927" s="13"/>
      <c r="G927" s="13"/>
      <c r="H927" s="13"/>
      <c r="I927" s="13"/>
      <c r="J927" s="13"/>
      <c r="K927" s="8"/>
    </row>
    <row r="928">
      <c r="A928" s="10"/>
      <c r="B928" s="10"/>
      <c r="C928" s="10"/>
      <c r="D928" s="10"/>
      <c r="E928" s="29"/>
      <c r="F928" s="13"/>
      <c r="G928" s="13"/>
      <c r="H928" s="13"/>
      <c r="I928" s="13"/>
      <c r="J928" s="13"/>
      <c r="K928" s="8"/>
    </row>
    <row r="929">
      <c r="A929" s="10"/>
      <c r="B929" s="10"/>
      <c r="C929" s="10"/>
      <c r="D929" s="10"/>
      <c r="E929" s="29"/>
      <c r="F929" s="13"/>
      <c r="G929" s="13"/>
      <c r="H929" s="13"/>
      <c r="I929" s="13"/>
      <c r="J929" s="13"/>
      <c r="K929" s="8"/>
    </row>
    <row r="930">
      <c r="A930" s="10"/>
      <c r="B930" s="10"/>
      <c r="C930" s="10"/>
      <c r="D930" s="10"/>
      <c r="E930" s="29"/>
      <c r="F930" s="13"/>
      <c r="G930" s="13"/>
      <c r="H930" s="13"/>
      <c r="I930" s="13"/>
      <c r="J930" s="13"/>
      <c r="K930" s="8"/>
    </row>
    <row r="931">
      <c r="A931" s="10"/>
      <c r="B931" s="10"/>
      <c r="C931" s="10"/>
      <c r="D931" s="10"/>
      <c r="E931" s="29"/>
      <c r="F931" s="13"/>
      <c r="G931" s="13"/>
      <c r="H931" s="13"/>
      <c r="I931" s="13"/>
      <c r="J931" s="13"/>
      <c r="K931" s="8"/>
    </row>
    <row r="932">
      <c r="A932" s="10"/>
      <c r="B932" s="10"/>
      <c r="C932" s="10"/>
      <c r="D932" s="10"/>
      <c r="E932" s="29"/>
      <c r="F932" s="13"/>
      <c r="G932" s="13"/>
      <c r="H932" s="13"/>
      <c r="I932" s="13"/>
      <c r="J932" s="13"/>
      <c r="K932" s="8"/>
    </row>
    <row r="933">
      <c r="A933" s="10"/>
      <c r="B933" s="10"/>
      <c r="C933" s="10"/>
      <c r="D933" s="10"/>
      <c r="E933" s="29"/>
      <c r="F933" s="13"/>
      <c r="G933" s="13"/>
      <c r="H933" s="13"/>
      <c r="I933" s="13"/>
      <c r="J933" s="13"/>
      <c r="K933" s="8"/>
    </row>
    <row r="934">
      <c r="A934" s="10"/>
      <c r="B934" s="10"/>
      <c r="C934" s="10"/>
      <c r="D934" s="10"/>
      <c r="E934" s="29"/>
      <c r="F934" s="13"/>
      <c r="G934" s="13"/>
      <c r="H934" s="13"/>
      <c r="I934" s="13"/>
      <c r="J934" s="13"/>
      <c r="K934" s="8"/>
    </row>
    <row r="935">
      <c r="A935" s="10"/>
      <c r="B935" s="10"/>
      <c r="C935" s="10"/>
      <c r="D935" s="10"/>
      <c r="E935" s="29"/>
      <c r="F935" s="13"/>
      <c r="G935" s="13"/>
      <c r="H935" s="13"/>
      <c r="I935" s="13"/>
      <c r="J935" s="13"/>
      <c r="K935" s="8"/>
    </row>
    <row r="936">
      <c r="A936" s="10"/>
      <c r="B936" s="10"/>
      <c r="C936" s="10"/>
      <c r="D936" s="10"/>
      <c r="E936" s="29"/>
      <c r="F936" s="13"/>
      <c r="G936" s="13"/>
      <c r="H936" s="13"/>
      <c r="I936" s="13"/>
      <c r="J936" s="13"/>
      <c r="K936" s="8"/>
    </row>
    <row r="937">
      <c r="A937" s="10"/>
      <c r="B937" s="10"/>
      <c r="C937" s="10"/>
      <c r="D937" s="10"/>
      <c r="E937" s="29"/>
      <c r="F937" s="13"/>
      <c r="G937" s="13"/>
      <c r="H937" s="13"/>
      <c r="I937" s="13"/>
      <c r="J937" s="13"/>
      <c r="K937" s="8"/>
    </row>
    <row r="938">
      <c r="A938" s="10"/>
      <c r="B938" s="10"/>
      <c r="C938" s="10"/>
      <c r="D938" s="10"/>
      <c r="E938" s="29"/>
      <c r="F938" s="13"/>
      <c r="G938" s="13"/>
      <c r="H938" s="13"/>
      <c r="I938" s="13"/>
      <c r="J938" s="13"/>
      <c r="K938" s="8"/>
    </row>
    <row r="939">
      <c r="A939" s="10"/>
      <c r="B939" s="10"/>
      <c r="C939" s="10"/>
      <c r="D939" s="10"/>
      <c r="E939" s="29"/>
      <c r="F939" s="13"/>
      <c r="G939" s="13"/>
      <c r="H939" s="13"/>
      <c r="I939" s="13"/>
      <c r="J939" s="13"/>
      <c r="K939" s="8"/>
    </row>
    <row r="940">
      <c r="A940" s="10"/>
      <c r="B940" s="10"/>
      <c r="C940" s="10"/>
      <c r="D940" s="10"/>
      <c r="E940" s="29"/>
      <c r="F940" s="13"/>
      <c r="G940" s="13"/>
      <c r="H940" s="13"/>
      <c r="I940" s="13"/>
      <c r="J940" s="13"/>
      <c r="K940" s="8"/>
    </row>
    <row r="941">
      <c r="A941" s="10"/>
      <c r="B941" s="10"/>
      <c r="C941" s="10"/>
      <c r="D941" s="10"/>
      <c r="E941" s="29"/>
      <c r="F941" s="13"/>
      <c r="G941" s="13"/>
      <c r="H941" s="13"/>
      <c r="I941" s="13"/>
      <c r="J941" s="13"/>
      <c r="K941" s="8"/>
    </row>
    <row r="942">
      <c r="A942" s="10"/>
      <c r="B942" s="10"/>
      <c r="C942" s="10"/>
      <c r="D942" s="10"/>
      <c r="E942" s="29"/>
      <c r="F942" s="13"/>
      <c r="G942" s="13"/>
      <c r="H942" s="13"/>
      <c r="I942" s="13"/>
      <c r="J942" s="13"/>
      <c r="K942" s="8"/>
    </row>
    <row r="943">
      <c r="A943" s="10"/>
      <c r="B943" s="10"/>
      <c r="C943" s="10"/>
      <c r="D943" s="10"/>
      <c r="E943" s="29"/>
      <c r="F943" s="13"/>
      <c r="G943" s="13"/>
      <c r="H943" s="13"/>
      <c r="I943" s="13"/>
      <c r="J943" s="13"/>
      <c r="K943" s="8"/>
    </row>
    <row r="944">
      <c r="A944" s="10"/>
      <c r="B944" s="10"/>
      <c r="C944" s="10"/>
      <c r="D944" s="10"/>
      <c r="E944" s="29"/>
      <c r="F944" s="13"/>
      <c r="G944" s="13"/>
      <c r="H944" s="13"/>
      <c r="I944" s="13"/>
      <c r="J944" s="13"/>
      <c r="K944" s="8"/>
    </row>
    <row r="945">
      <c r="A945" s="10"/>
      <c r="B945" s="10"/>
      <c r="C945" s="10"/>
      <c r="D945" s="10"/>
      <c r="E945" s="29"/>
      <c r="F945" s="13"/>
      <c r="G945" s="13"/>
      <c r="H945" s="13"/>
      <c r="I945" s="13"/>
      <c r="J945" s="13"/>
      <c r="K945" s="8"/>
    </row>
    <row r="946">
      <c r="A946" s="10"/>
      <c r="B946" s="10"/>
      <c r="C946" s="10"/>
      <c r="D946" s="10"/>
      <c r="E946" s="29"/>
      <c r="F946" s="13"/>
      <c r="G946" s="13"/>
      <c r="H946" s="13"/>
      <c r="I946" s="13"/>
      <c r="J946" s="13"/>
      <c r="K946" s="8"/>
    </row>
    <row r="947">
      <c r="A947" s="10"/>
      <c r="B947" s="10"/>
      <c r="C947" s="10"/>
      <c r="D947" s="10"/>
      <c r="E947" s="29"/>
      <c r="F947" s="13"/>
      <c r="G947" s="13"/>
      <c r="H947" s="13"/>
      <c r="I947" s="13"/>
      <c r="J947" s="13"/>
      <c r="K947" s="8"/>
    </row>
    <row r="948">
      <c r="A948" s="10"/>
      <c r="B948" s="10"/>
      <c r="C948" s="10"/>
      <c r="D948" s="10"/>
      <c r="E948" s="29"/>
      <c r="F948" s="13"/>
      <c r="G948" s="13"/>
      <c r="H948" s="13"/>
      <c r="I948" s="13"/>
      <c r="J948" s="13"/>
      <c r="K948" s="8"/>
    </row>
    <row r="949">
      <c r="A949" s="10"/>
      <c r="B949" s="10"/>
      <c r="C949" s="10"/>
      <c r="D949" s="10"/>
      <c r="E949" s="29"/>
      <c r="F949" s="13"/>
      <c r="G949" s="13"/>
      <c r="H949" s="13"/>
      <c r="I949" s="13"/>
      <c r="J949" s="13"/>
      <c r="K949" s="8"/>
    </row>
    <row r="950">
      <c r="A950" s="10"/>
      <c r="B950" s="10"/>
      <c r="C950" s="10"/>
      <c r="D950" s="10"/>
      <c r="E950" s="29"/>
      <c r="F950" s="13"/>
      <c r="G950" s="13"/>
      <c r="H950" s="13"/>
      <c r="I950" s="13"/>
      <c r="J950" s="13"/>
      <c r="K950" s="8"/>
    </row>
    <row r="951">
      <c r="A951" s="10"/>
      <c r="B951" s="10"/>
      <c r="C951" s="10"/>
      <c r="D951" s="10"/>
      <c r="E951" s="29"/>
      <c r="F951" s="13"/>
      <c r="G951" s="13"/>
      <c r="H951" s="13"/>
      <c r="I951" s="13"/>
      <c r="J951" s="13"/>
      <c r="K951" s="8"/>
    </row>
    <row r="952">
      <c r="A952" s="10"/>
      <c r="B952" s="10"/>
      <c r="C952" s="10"/>
      <c r="D952" s="10"/>
      <c r="E952" s="29"/>
      <c r="F952" s="13"/>
      <c r="G952" s="13"/>
      <c r="H952" s="13"/>
      <c r="I952" s="13"/>
      <c r="J952" s="13"/>
      <c r="K952" s="8"/>
    </row>
    <row r="953">
      <c r="A953" s="10"/>
      <c r="B953" s="10"/>
      <c r="C953" s="10"/>
      <c r="D953" s="10"/>
      <c r="E953" s="29"/>
      <c r="F953" s="13"/>
      <c r="G953" s="13"/>
      <c r="H953" s="13"/>
      <c r="I953" s="13"/>
      <c r="J953" s="13"/>
      <c r="K953" s="8"/>
    </row>
    <row r="954">
      <c r="A954" s="10"/>
      <c r="B954" s="10"/>
      <c r="C954" s="10"/>
      <c r="D954" s="10"/>
      <c r="E954" s="29"/>
      <c r="F954" s="13"/>
      <c r="G954" s="13"/>
      <c r="H954" s="13"/>
      <c r="I954" s="13"/>
      <c r="J954" s="13"/>
      <c r="K954" s="8"/>
    </row>
    <row r="955">
      <c r="A955" s="10"/>
      <c r="B955" s="10"/>
      <c r="C955" s="10"/>
      <c r="D955" s="10"/>
      <c r="E955" s="29"/>
      <c r="F955" s="13"/>
      <c r="G955" s="13"/>
      <c r="H955" s="13"/>
      <c r="I955" s="13"/>
      <c r="J955" s="13"/>
      <c r="K955" s="8"/>
    </row>
    <row r="956">
      <c r="A956" s="10"/>
      <c r="B956" s="10"/>
      <c r="C956" s="10"/>
      <c r="D956" s="10"/>
      <c r="E956" s="29"/>
      <c r="F956" s="13"/>
      <c r="G956" s="13"/>
      <c r="H956" s="13"/>
      <c r="I956" s="13"/>
      <c r="J956" s="13"/>
      <c r="K956" s="8"/>
    </row>
    <row r="957">
      <c r="A957" s="10"/>
      <c r="B957" s="10"/>
      <c r="C957" s="10"/>
      <c r="D957" s="10"/>
      <c r="E957" s="29"/>
      <c r="F957" s="13"/>
      <c r="G957" s="13"/>
      <c r="H957" s="13"/>
      <c r="I957" s="13"/>
      <c r="J957" s="13"/>
      <c r="K957" s="8"/>
    </row>
    <row r="958">
      <c r="A958" s="10"/>
      <c r="B958" s="10"/>
      <c r="C958" s="10"/>
      <c r="D958" s="10"/>
      <c r="E958" s="29"/>
      <c r="F958" s="13"/>
      <c r="G958" s="13"/>
      <c r="H958" s="13"/>
      <c r="I958" s="13"/>
      <c r="J958" s="13"/>
      <c r="K958" s="8"/>
    </row>
    <row r="959">
      <c r="A959" s="10"/>
      <c r="B959" s="10"/>
      <c r="C959" s="10"/>
      <c r="D959" s="10"/>
      <c r="E959" s="29"/>
      <c r="F959" s="13"/>
      <c r="G959" s="13"/>
      <c r="H959" s="13"/>
      <c r="I959" s="13"/>
      <c r="J959" s="13"/>
      <c r="K959" s="8"/>
    </row>
    <row r="960">
      <c r="A960" s="10"/>
      <c r="B960" s="10"/>
      <c r="C960" s="10"/>
      <c r="D960" s="10"/>
      <c r="E960" s="29"/>
      <c r="F960" s="13"/>
      <c r="G960" s="13"/>
      <c r="H960" s="13"/>
      <c r="I960" s="13"/>
      <c r="J960" s="13"/>
      <c r="K960" s="8"/>
    </row>
    <row r="961">
      <c r="A961" s="10"/>
      <c r="B961" s="10"/>
      <c r="C961" s="10"/>
      <c r="D961" s="10"/>
      <c r="E961" s="29"/>
      <c r="F961" s="13"/>
      <c r="G961" s="13"/>
      <c r="H961" s="13"/>
      <c r="I961" s="13"/>
      <c r="J961" s="13"/>
      <c r="K961" s="8"/>
    </row>
    <row r="962">
      <c r="A962" s="10"/>
      <c r="B962" s="10"/>
      <c r="C962" s="10"/>
      <c r="D962" s="10"/>
      <c r="E962" s="29"/>
      <c r="F962" s="13"/>
      <c r="G962" s="13"/>
      <c r="H962" s="13"/>
      <c r="I962" s="13"/>
      <c r="J962" s="13"/>
      <c r="K962" s="8"/>
    </row>
    <row r="963">
      <c r="A963" s="10"/>
      <c r="B963" s="10"/>
      <c r="C963" s="10"/>
      <c r="D963" s="10"/>
      <c r="E963" s="29"/>
      <c r="F963" s="13"/>
      <c r="G963" s="13"/>
      <c r="H963" s="13"/>
      <c r="I963" s="13"/>
      <c r="J963" s="13"/>
      <c r="K963" s="8"/>
    </row>
    <row r="964">
      <c r="A964" s="10"/>
      <c r="B964" s="10"/>
      <c r="C964" s="10"/>
      <c r="D964" s="10"/>
      <c r="E964" s="29"/>
      <c r="F964" s="13"/>
      <c r="G964" s="13"/>
      <c r="H964" s="13"/>
      <c r="I964" s="13"/>
      <c r="J964" s="13"/>
      <c r="K964" s="8"/>
    </row>
    <row r="965">
      <c r="A965" s="10"/>
      <c r="B965" s="10"/>
      <c r="C965" s="10"/>
      <c r="D965" s="10"/>
      <c r="E965" s="29"/>
      <c r="F965" s="13"/>
      <c r="G965" s="13"/>
      <c r="H965" s="13"/>
      <c r="I965" s="13"/>
      <c r="J965" s="13"/>
      <c r="K965" s="8"/>
    </row>
    <row r="966">
      <c r="A966" s="10"/>
      <c r="B966" s="10"/>
      <c r="C966" s="10"/>
      <c r="D966" s="10"/>
      <c r="E966" s="29"/>
      <c r="F966" s="13"/>
      <c r="G966" s="13"/>
      <c r="H966" s="13"/>
      <c r="I966" s="13"/>
      <c r="J966" s="13"/>
      <c r="K966" s="8"/>
    </row>
    <row r="967">
      <c r="A967" s="10"/>
      <c r="B967" s="10"/>
      <c r="C967" s="10"/>
      <c r="D967" s="10"/>
      <c r="E967" s="29"/>
      <c r="F967" s="13"/>
      <c r="G967" s="13"/>
      <c r="H967" s="13"/>
      <c r="I967" s="13"/>
      <c r="J967" s="13"/>
      <c r="K967" s="8"/>
    </row>
    <row r="968">
      <c r="A968" s="10"/>
      <c r="B968" s="10"/>
      <c r="C968" s="10"/>
      <c r="D968" s="10"/>
      <c r="E968" s="29"/>
      <c r="F968" s="13"/>
      <c r="G968" s="13"/>
      <c r="H968" s="13"/>
      <c r="I968" s="13"/>
      <c r="J968" s="13"/>
      <c r="K968" s="8"/>
    </row>
    <row r="969">
      <c r="A969" s="10"/>
      <c r="B969" s="10"/>
      <c r="C969" s="10"/>
      <c r="D969" s="10"/>
      <c r="E969" s="29"/>
      <c r="F969" s="13"/>
      <c r="G969" s="13"/>
      <c r="H969" s="13"/>
      <c r="I969" s="13"/>
      <c r="J969" s="13"/>
      <c r="K969" s="8"/>
    </row>
    <row r="970">
      <c r="A970" s="10"/>
      <c r="B970" s="10"/>
      <c r="C970" s="10"/>
      <c r="D970" s="10"/>
      <c r="E970" s="29"/>
      <c r="F970" s="13"/>
      <c r="G970" s="13"/>
      <c r="H970" s="13"/>
      <c r="I970" s="13"/>
      <c r="J970" s="13"/>
      <c r="K970" s="8"/>
    </row>
    <row r="971">
      <c r="A971" s="10"/>
      <c r="B971" s="10"/>
      <c r="C971" s="10"/>
      <c r="D971" s="10"/>
      <c r="E971" s="29"/>
      <c r="F971" s="13"/>
      <c r="G971" s="13"/>
      <c r="H971" s="13"/>
      <c r="I971" s="13"/>
      <c r="J971" s="13"/>
      <c r="K971" s="8"/>
    </row>
    <row r="972">
      <c r="A972" s="10"/>
      <c r="B972" s="10"/>
      <c r="C972" s="10"/>
      <c r="D972" s="10"/>
      <c r="E972" s="29"/>
      <c r="F972" s="13"/>
      <c r="G972" s="13"/>
      <c r="H972" s="13"/>
      <c r="I972" s="13"/>
      <c r="J972" s="13"/>
      <c r="K972" s="8"/>
    </row>
    <row r="973">
      <c r="A973" s="10"/>
      <c r="B973" s="10"/>
      <c r="C973" s="10"/>
      <c r="D973" s="10"/>
      <c r="E973" s="29"/>
      <c r="F973" s="13"/>
      <c r="G973" s="13"/>
      <c r="H973" s="13"/>
      <c r="I973" s="13"/>
      <c r="J973" s="13"/>
      <c r="K973" s="8"/>
    </row>
    <row r="974">
      <c r="A974" s="10"/>
      <c r="B974" s="10"/>
      <c r="C974" s="10"/>
      <c r="D974" s="10"/>
      <c r="E974" s="29"/>
      <c r="F974" s="13"/>
      <c r="G974" s="13"/>
      <c r="H974" s="13"/>
      <c r="I974" s="13"/>
      <c r="J974" s="13"/>
      <c r="K974" s="8"/>
    </row>
    <row r="975">
      <c r="A975" s="10"/>
      <c r="B975" s="10"/>
      <c r="C975" s="10"/>
      <c r="D975" s="10"/>
      <c r="E975" s="29"/>
      <c r="F975" s="13"/>
      <c r="G975" s="13"/>
      <c r="H975" s="13"/>
      <c r="I975" s="13"/>
      <c r="J975" s="13"/>
      <c r="K975" s="8"/>
    </row>
    <row r="976">
      <c r="A976" s="10"/>
      <c r="B976" s="10"/>
      <c r="C976" s="10"/>
      <c r="D976" s="10"/>
      <c r="E976" s="29"/>
      <c r="F976" s="13"/>
      <c r="G976" s="13"/>
      <c r="H976" s="13"/>
      <c r="I976" s="13"/>
      <c r="J976" s="13"/>
      <c r="K976" s="8"/>
    </row>
    <row r="977">
      <c r="A977" s="10"/>
      <c r="B977" s="10"/>
      <c r="C977" s="10"/>
      <c r="D977" s="10"/>
      <c r="E977" s="29"/>
      <c r="F977" s="13"/>
      <c r="G977" s="13"/>
      <c r="H977" s="13"/>
      <c r="I977" s="13"/>
      <c r="J977" s="13"/>
      <c r="K977" s="8"/>
    </row>
    <row r="978">
      <c r="A978" s="10"/>
      <c r="B978" s="10"/>
      <c r="C978" s="10"/>
      <c r="D978" s="10"/>
      <c r="E978" s="29"/>
      <c r="F978" s="13"/>
      <c r="G978" s="13"/>
      <c r="H978" s="13"/>
      <c r="I978" s="13"/>
      <c r="J978" s="13"/>
      <c r="K978" s="8"/>
    </row>
    <row r="979">
      <c r="A979" s="10"/>
      <c r="B979" s="10"/>
      <c r="C979" s="10"/>
      <c r="D979" s="10"/>
      <c r="E979" s="29"/>
      <c r="F979" s="13"/>
      <c r="G979" s="13"/>
      <c r="H979" s="13"/>
      <c r="I979" s="13"/>
      <c r="J979" s="13"/>
      <c r="K979" s="8"/>
    </row>
    <row r="980">
      <c r="A980" s="10"/>
      <c r="B980" s="10"/>
      <c r="C980" s="10"/>
      <c r="D980" s="10"/>
      <c r="E980" s="29"/>
      <c r="F980" s="13"/>
      <c r="G980" s="13"/>
      <c r="H980" s="13"/>
      <c r="I980" s="13"/>
      <c r="J980" s="13"/>
      <c r="K980" s="8"/>
    </row>
    <row r="981">
      <c r="A981" s="10"/>
      <c r="B981" s="10"/>
      <c r="C981" s="10"/>
      <c r="D981" s="10"/>
      <c r="E981" s="29"/>
      <c r="F981" s="13"/>
      <c r="G981" s="13"/>
      <c r="H981" s="13"/>
      <c r="I981" s="13"/>
      <c r="J981" s="13"/>
      <c r="K981" s="8"/>
    </row>
    <row r="982">
      <c r="A982" s="10"/>
      <c r="B982" s="10"/>
      <c r="C982" s="10"/>
      <c r="D982" s="10"/>
      <c r="E982" s="29"/>
      <c r="F982" s="13"/>
      <c r="G982" s="13"/>
      <c r="H982" s="13"/>
      <c r="I982" s="13"/>
      <c r="J982" s="13"/>
      <c r="K982" s="8"/>
    </row>
    <row r="983">
      <c r="A983" s="10"/>
      <c r="B983" s="10"/>
      <c r="C983" s="10"/>
      <c r="D983" s="10"/>
      <c r="E983" s="29"/>
      <c r="F983" s="13"/>
      <c r="G983" s="13"/>
      <c r="H983" s="13"/>
      <c r="I983" s="13"/>
      <c r="J983" s="13"/>
      <c r="K983" s="8"/>
    </row>
    <row r="984">
      <c r="A984" s="10"/>
      <c r="B984" s="10"/>
      <c r="C984" s="10"/>
      <c r="D984" s="10"/>
      <c r="E984" s="29"/>
      <c r="F984" s="13"/>
      <c r="G984" s="13"/>
      <c r="H984" s="13"/>
      <c r="I984" s="13"/>
      <c r="J984" s="13"/>
      <c r="K984" s="8"/>
    </row>
    <row r="985">
      <c r="A985" s="10"/>
      <c r="B985" s="10"/>
      <c r="C985" s="10"/>
      <c r="D985" s="10"/>
      <c r="E985" s="29"/>
      <c r="F985" s="13"/>
      <c r="G985" s="13"/>
      <c r="H985" s="13"/>
      <c r="I985" s="13"/>
      <c r="J985" s="13"/>
      <c r="K985" s="8"/>
    </row>
    <row r="986">
      <c r="A986" s="10"/>
      <c r="B986" s="10"/>
      <c r="C986" s="10"/>
      <c r="D986" s="10"/>
      <c r="E986" s="29"/>
      <c r="F986" s="13"/>
      <c r="G986" s="13"/>
      <c r="H986" s="13"/>
      <c r="I986" s="13"/>
      <c r="J986" s="13"/>
      <c r="K986" s="8"/>
    </row>
    <row r="987">
      <c r="A987" s="10"/>
      <c r="B987" s="10"/>
      <c r="C987" s="10"/>
      <c r="D987" s="10"/>
      <c r="E987" s="29"/>
      <c r="F987" s="13"/>
      <c r="G987" s="13"/>
      <c r="H987" s="13"/>
      <c r="I987" s="13"/>
      <c r="J987" s="13"/>
      <c r="K987" s="8"/>
    </row>
    <row r="988">
      <c r="A988" s="10"/>
      <c r="B988" s="10"/>
      <c r="C988" s="10"/>
      <c r="D988" s="10"/>
      <c r="E988" s="29"/>
      <c r="F988" s="13"/>
      <c r="G988" s="13"/>
      <c r="H988" s="13"/>
      <c r="I988" s="13"/>
      <c r="J988" s="13"/>
      <c r="K988" s="8"/>
    </row>
    <row r="989">
      <c r="A989" s="10"/>
      <c r="B989" s="10"/>
      <c r="C989" s="10"/>
      <c r="D989" s="10"/>
      <c r="E989" s="29"/>
      <c r="F989" s="13"/>
      <c r="G989" s="13"/>
      <c r="H989" s="13"/>
      <c r="I989" s="13"/>
      <c r="J989" s="13"/>
      <c r="K989" s="8"/>
    </row>
    <row r="990">
      <c r="A990" s="10"/>
      <c r="B990" s="10"/>
      <c r="C990" s="10"/>
      <c r="D990" s="10"/>
      <c r="E990" s="29"/>
      <c r="F990" s="13"/>
      <c r="G990" s="13"/>
      <c r="H990" s="13"/>
      <c r="I990" s="13"/>
      <c r="J990" s="13"/>
      <c r="K990" s="8"/>
    </row>
    <row r="991">
      <c r="A991" s="10"/>
      <c r="B991" s="10"/>
      <c r="C991" s="10"/>
      <c r="D991" s="10"/>
      <c r="E991" s="29"/>
      <c r="F991" s="13"/>
      <c r="G991" s="13"/>
      <c r="H991" s="13"/>
      <c r="I991" s="13"/>
      <c r="J991" s="13"/>
      <c r="K991" s="8"/>
    </row>
    <row r="992">
      <c r="A992" s="10"/>
      <c r="B992" s="10"/>
      <c r="C992" s="10"/>
      <c r="D992" s="10"/>
      <c r="E992" s="29"/>
      <c r="F992" s="13"/>
      <c r="G992" s="13"/>
      <c r="H992" s="13"/>
      <c r="I992" s="13"/>
      <c r="J992" s="13"/>
      <c r="K992" s="8"/>
    </row>
    <row r="993">
      <c r="A993" s="10"/>
      <c r="B993" s="10"/>
      <c r="C993" s="10"/>
      <c r="D993" s="10"/>
      <c r="E993" s="29"/>
      <c r="F993" s="13"/>
      <c r="G993" s="13"/>
      <c r="H993" s="13"/>
      <c r="I993" s="13"/>
      <c r="J993" s="13"/>
      <c r="K993" s="8"/>
    </row>
    <row r="994">
      <c r="A994" s="10"/>
      <c r="B994" s="10"/>
      <c r="C994" s="10"/>
      <c r="D994" s="10"/>
      <c r="E994" s="29"/>
      <c r="F994" s="13"/>
      <c r="G994" s="13"/>
      <c r="H994" s="13"/>
      <c r="I994" s="13"/>
      <c r="J994" s="13"/>
      <c r="K994" s="8"/>
    </row>
    <row r="995">
      <c r="A995" s="10"/>
      <c r="B995" s="10"/>
      <c r="C995" s="10"/>
      <c r="D995" s="10"/>
      <c r="E995" s="29"/>
      <c r="F995" s="13"/>
      <c r="G995" s="13"/>
      <c r="H995" s="13"/>
      <c r="I995" s="13"/>
      <c r="J995" s="13"/>
      <c r="K995" s="8"/>
    </row>
    <row r="996">
      <c r="A996" s="10"/>
      <c r="B996" s="10"/>
      <c r="C996" s="10"/>
      <c r="D996" s="10"/>
      <c r="E996" s="29"/>
      <c r="F996" s="13"/>
      <c r="G996" s="13"/>
      <c r="H996" s="13"/>
      <c r="I996" s="13"/>
      <c r="J996" s="13"/>
      <c r="K996" s="8"/>
    </row>
    <row r="997">
      <c r="A997" s="10"/>
      <c r="B997" s="10"/>
      <c r="C997" s="10"/>
      <c r="D997" s="10"/>
      <c r="E997" s="29"/>
      <c r="F997" s="13"/>
      <c r="G997" s="13"/>
      <c r="H997" s="13"/>
      <c r="I997" s="13"/>
      <c r="J997" s="13"/>
      <c r="K997" s="8"/>
    </row>
    <row r="998">
      <c r="A998" s="10"/>
      <c r="B998" s="10"/>
      <c r="C998" s="10"/>
      <c r="D998" s="10"/>
      <c r="E998" s="29"/>
      <c r="F998" s="13"/>
      <c r="G998" s="13"/>
      <c r="H998" s="13"/>
      <c r="I998" s="13"/>
      <c r="J998" s="13"/>
      <c r="K998" s="8"/>
    </row>
    <row r="999">
      <c r="A999" s="10"/>
      <c r="B999" s="10"/>
      <c r="C999" s="10"/>
      <c r="D999" s="10"/>
      <c r="E999" s="29"/>
      <c r="F999" s="13"/>
      <c r="G999" s="13"/>
      <c r="H999" s="13"/>
      <c r="I999" s="13"/>
      <c r="J999" s="13"/>
      <c r="K999" s="8"/>
    </row>
    <row r="1000">
      <c r="A1000" s="10"/>
      <c r="B1000" s="10"/>
      <c r="C1000" s="10"/>
      <c r="D1000" s="10"/>
      <c r="E1000" s="29"/>
      <c r="F1000" s="13"/>
      <c r="G1000" s="13"/>
      <c r="H1000" s="13"/>
      <c r="I1000" s="13"/>
      <c r="J1000" s="13"/>
      <c r="K1000" s="8"/>
    </row>
    <row r="1001">
      <c r="A1001" s="10"/>
      <c r="B1001" s="10"/>
      <c r="C1001" s="10"/>
      <c r="D1001" s="10"/>
      <c r="E1001" s="29"/>
      <c r="F1001" s="13"/>
      <c r="G1001" s="13"/>
      <c r="H1001" s="13"/>
      <c r="I1001" s="13"/>
      <c r="J1001" s="13"/>
      <c r="K1001" s="8"/>
    </row>
    <row r="1002">
      <c r="A1002" s="10"/>
      <c r="B1002" s="10"/>
      <c r="C1002" s="10"/>
      <c r="D1002" s="10"/>
      <c r="E1002" s="29"/>
      <c r="F1002" s="13"/>
      <c r="G1002" s="13"/>
      <c r="H1002" s="13"/>
      <c r="I1002" s="13"/>
      <c r="J1002" s="13"/>
      <c r="K1002" s="8"/>
    </row>
    <row r="1003">
      <c r="A1003" s="10"/>
      <c r="B1003" s="10"/>
      <c r="C1003" s="10"/>
      <c r="D1003" s="10"/>
      <c r="E1003" s="29"/>
      <c r="F1003" s="13"/>
      <c r="G1003" s="13"/>
      <c r="H1003" s="13"/>
      <c r="I1003" s="13"/>
      <c r="J1003" s="13"/>
      <c r="K1003" s="8"/>
    </row>
    <row r="1004">
      <c r="A1004" s="10"/>
      <c r="B1004" s="10"/>
      <c r="C1004" s="10"/>
      <c r="D1004" s="10"/>
      <c r="E1004" s="29"/>
      <c r="F1004" s="13"/>
      <c r="G1004" s="13"/>
      <c r="H1004" s="13"/>
      <c r="I1004" s="13"/>
      <c r="J1004" s="13"/>
      <c r="K1004" s="8"/>
    </row>
    <row r="1005">
      <c r="A1005" s="10"/>
      <c r="B1005" s="10"/>
      <c r="C1005" s="10"/>
      <c r="D1005" s="10"/>
      <c r="E1005" s="29"/>
      <c r="F1005" s="13"/>
      <c r="G1005" s="13"/>
      <c r="H1005" s="13"/>
      <c r="I1005" s="13"/>
      <c r="J1005" s="13"/>
      <c r="K1005" s="8"/>
    </row>
    <row r="1006">
      <c r="A1006" s="10"/>
      <c r="B1006" s="10"/>
      <c r="C1006" s="10"/>
      <c r="D1006" s="10"/>
      <c r="E1006" s="29"/>
      <c r="F1006" s="13"/>
      <c r="G1006" s="13"/>
      <c r="H1006" s="13"/>
      <c r="I1006" s="13"/>
      <c r="J1006" s="13"/>
      <c r="K1006" s="8"/>
    </row>
    <row r="1007">
      <c r="A1007" s="10"/>
      <c r="B1007" s="10"/>
      <c r="C1007" s="10"/>
      <c r="D1007" s="10"/>
      <c r="E1007" s="29"/>
      <c r="F1007" s="13"/>
      <c r="G1007" s="13"/>
      <c r="H1007" s="13"/>
      <c r="I1007" s="13"/>
      <c r="J1007" s="13"/>
      <c r="K1007" s="8"/>
    </row>
    <row r="1008">
      <c r="A1008" s="10"/>
      <c r="B1008" s="10"/>
      <c r="C1008" s="10"/>
      <c r="D1008" s="10"/>
      <c r="E1008" s="29"/>
      <c r="F1008" s="13"/>
      <c r="G1008" s="13"/>
      <c r="H1008" s="13"/>
      <c r="I1008" s="13"/>
      <c r="J1008" s="13"/>
      <c r="K1008" s="8"/>
    </row>
    <row r="1009">
      <c r="A1009" s="10"/>
      <c r="B1009" s="10"/>
      <c r="C1009" s="10"/>
      <c r="D1009" s="10"/>
      <c r="E1009" s="29"/>
      <c r="F1009" s="13"/>
      <c r="G1009" s="13"/>
      <c r="H1009" s="13"/>
      <c r="I1009" s="13"/>
      <c r="J1009" s="13"/>
      <c r="K1009" s="8"/>
    </row>
    <row r="1010">
      <c r="A1010" s="10"/>
      <c r="B1010" s="10"/>
      <c r="C1010" s="10"/>
      <c r="D1010" s="10"/>
      <c r="E1010" s="29"/>
      <c r="F1010" s="13"/>
      <c r="G1010" s="13"/>
      <c r="H1010" s="13"/>
      <c r="I1010" s="13"/>
      <c r="J1010" s="13"/>
      <c r="K1010" s="8"/>
    </row>
    <row r="1011">
      <c r="A1011" s="10"/>
      <c r="B1011" s="10"/>
      <c r="C1011" s="10"/>
      <c r="D1011" s="10"/>
      <c r="E1011" s="29"/>
      <c r="F1011" s="13"/>
      <c r="G1011" s="13"/>
      <c r="H1011" s="13"/>
      <c r="I1011" s="13"/>
      <c r="J1011" s="13"/>
      <c r="K1011" s="8"/>
    </row>
    <row r="1012">
      <c r="A1012" s="10"/>
      <c r="B1012" s="10"/>
      <c r="C1012" s="10"/>
      <c r="D1012" s="10"/>
      <c r="E1012" s="29"/>
      <c r="F1012" s="13"/>
      <c r="G1012" s="13"/>
      <c r="H1012" s="13"/>
      <c r="I1012" s="13"/>
      <c r="J1012" s="13"/>
      <c r="K1012" s="8"/>
    </row>
    <row r="1013">
      <c r="A1013" s="10"/>
      <c r="B1013" s="10"/>
      <c r="C1013" s="10"/>
      <c r="D1013" s="10"/>
      <c r="E1013" s="29"/>
      <c r="F1013" s="13"/>
      <c r="G1013" s="13"/>
      <c r="H1013" s="13"/>
      <c r="I1013" s="13"/>
      <c r="J1013" s="13"/>
      <c r="K1013" s="8"/>
    </row>
    <row r="1014">
      <c r="A1014" s="10"/>
      <c r="B1014" s="10"/>
      <c r="C1014" s="10"/>
      <c r="D1014" s="10"/>
      <c r="E1014" s="29"/>
      <c r="F1014" s="13"/>
      <c r="G1014" s="13"/>
      <c r="H1014" s="13"/>
      <c r="I1014" s="13"/>
      <c r="J1014" s="13"/>
      <c r="K1014" s="8"/>
    </row>
    <row r="1015">
      <c r="A1015" s="10"/>
      <c r="B1015" s="10"/>
      <c r="C1015" s="10"/>
      <c r="D1015" s="10"/>
      <c r="E1015" s="29"/>
      <c r="F1015" s="13"/>
      <c r="G1015" s="13"/>
      <c r="H1015" s="13"/>
      <c r="I1015" s="13"/>
      <c r="J1015" s="13"/>
      <c r="K1015" s="8"/>
    </row>
    <row r="1016">
      <c r="A1016" s="10"/>
      <c r="B1016" s="10"/>
      <c r="C1016" s="10"/>
      <c r="D1016" s="10"/>
      <c r="E1016" s="29"/>
      <c r="F1016" s="13"/>
      <c r="G1016" s="13"/>
      <c r="H1016" s="13"/>
      <c r="I1016" s="13"/>
      <c r="J1016" s="13"/>
      <c r="K1016" s="8"/>
    </row>
    <row r="1017">
      <c r="A1017" s="10"/>
      <c r="B1017" s="10"/>
      <c r="C1017" s="10"/>
      <c r="D1017" s="10"/>
      <c r="E1017" s="29"/>
      <c r="F1017" s="13"/>
      <c r="G1017" s="13"/>
      <c r="H1017" s="13"/>
      <c r="I1017" s="13"/>
      <c r="J1017" s="13"/>
      <c r="K1017" s="8"/>
    </row>
    <row r="1018">
      <c r="A1018" s="10"/>
      <c r="B1018" s="10"/>
      <c r="C1018" s="10"/>
      <c r="D1018" s="10"/>
      <c r="E1018" s="29"/>
      <c r="F1018" s="13"/>
      <c r="G1018" s="13"/>
      <c r="H1018" s="13"/>
      <c r="I1018" s="13"/>
      <c r="J1018" s="13"/>
      <c r="K1018" s="8"/>
    </row>
    <row r="1019">
      <c r="A1019" s="10"/>
      <c r="B1019" s="10"/>
      <c r="C1019" s="10"/>
      <c r="D1019" s="10"/>
      <c r="E1019" s="29"/>
      <c r="F1019" s="13"/>
      <c r="G1019" s="13"/>
      <c r="H1019" s="13"/>
      <c r="I1019" s="13"/>
      <c r="J1019" s="13"/>
      <c r="K1019" s="8"/>
    </row>
    <row r="1020">
      <c r="A1020" s="10"/>
      <c r="B1020" s="10"/>
      <c r="C1020" s="10"/>
      <c r="D1020" s="10"/>
      <c r="E1020" s="29"/>
      <c r="F1020" s="13"/>
      <c r="G1020" s="13"/>
      <c r="H1020" s="13"/>
      <c r="I1020" s="13"/>
      <c r="J1020" s="13"/>
      <c r="K1020" s="8"/>
    </row>
    <row r="1021">
      <c r="A1021" s="10"/>
      <c r="B1021" s="10"/>
      <c r="C1021" s="10"/>
      <c r="D1021" s="10"/>
      <c r="E1021" s="29"/>
      <c r="F1021" s="13"/>
      <c r="G1021" s="13"/>
      <c r="H1021" s="13"/>
      <c r="I1021" s="13"/>
      <c r="J1021" s="13"/>
      <c r="K1021" s="8"/>
    </row>
    <row r="1022">
      <c r="A1022" s="10"/>
      <c r="B1022" s="10"/>
      <c r="C1022" s="10"/>
      <c r="D1022" s="10"/>
      <c r="E1022" s="29"/>
      <c r="F1022" s="13"/>
      <c r="G1022" s="13"/>
      <c r="H1022" s="13"/>
      <c r="I1022" s="13"/>
      <c r="J1022" s="13"/>
      <c r="K1022" s="8"/>
    </row>
    <row r="1023">
      <c r="A1023" s="10"/>
      <c r="B1023" s="10"/>
      <c r="C1023" s="10"/>
      <c r="D1023" s="10"/>
      <c r="E1023" s="29"/>
      <c r="F1023" s="13"/>
      <c r="G1023" s="13"/>
      <c r="H1023" s="13"/>
      <c r="I1023" s="13"/>
      <c r="J1023" s="13"/>
      <c r="K1023" s="8"/>
    </row>
    <row r="1024">
      <c r="A1024" s="10"/>
      <c r="B1024" s="10"/>
      <c r="C1024" s="10"/>
      <c r="D1024" s="10"/>
      <c r="E1024" s="29"/>
      <c r="F1024" s="13"/>
      <c r="G1024" s="13"/>
      <c r="H1024" s="13"/>
      <c r="I1024" s="13"/>
      <c r="J1024" s="13"/>
      <c r="K1024" s="8"/>
    </row>
    <row r="1025">
      <c r="A1025" s="10"/>
      <c r="B1025" s="10"/>
      <c r="C1025" s="10"/>
      <c r="D1025" s="10"/>
      <c r="E1025" s="29"/>
      <c r="F1025" s="13"/>
      <c r="G1025" s="13"/>
      <c r="H1025" s="13"/>
      <c r="I1025" s="13"/>
      <c r="J1025" s="13"/>
      <c r="K1025" s="8"/>
    </row>
    <row r="1026">
      <c r="A1026" s="10"/>
      <c r="B1026" s="10"/>
      <c r="C1026" s="10"/>
      <c r="D1026" s="10"/>
      <c r="E1026" s="29"/>
      <c r="F1026" s="13"/>
      <c r="G1026" s="13"/>
      <c r="H1026" s="13"/>
      <c r="I1026" s="13"/>
      <c r="J1026" s="13"/>
      <c r="K1026" s="8"/>
    </row>
    <row r="1027">
      <c r="A1027" s="10"/>
      <c r="B1027" s="10"/>
      <c r="C1027" s="10"/>
      <c r="D1027" s="10"/>
      <c r="E1027" s="29"/>
      <c r="F1027" s="13"/>
      <c r="G1027" s="13"/>
      <c r="H1027" s="13"/>
      <c r="I1027" s="13"/>
      <c r="J1027" s="13"/>
      <c r="K1027" s="8"/>
    </row>
    <row r="1028">
      <c r="A1028" s="10"/>
      <c r="B1028" s="10"/>
      <c r="C1028" s="10"/>
      <c r="D1028" s="10"/>
      <c r="E1028" s="29"/>
      <c r="F1028" s="13"/>
      <c r="G1028" s="13"/>
      <c r="H1028" s="13"/>
      <c r="I1028" s="13"/>
      <c r="J1028" s="13"/>
      <c r="K1028" s="8"/>
    </row>
    <row r="1029">
      <c r="A1029" s="10"/>
      <c r="B1029" s="10"/>
      <c r="C1029" s="10"/>
      <c r="D1029" s="10"/>
      <c r="E1029" s="29"/>
      <c r="F1029" s="13"/>
      <c r="G1029" s="13"/>
      <c r="H1029" s="13"/>
      <c r="I1029" s="13"/>
      <c r="J1029" s="13"/>
      <c r="K1029" s="8"/>
    </row>
    <row r="1030">
      <c r="A1030" s="10"/>
      <c r="B1030" s="10"/>
      <c r="C1030" s="10"/>
      <c r="D1030" s="10"/>
      <c r="E1030" s="29"/>
      <c r="F1030" s="13"/>
      <c r="G1030" s="13"/>
      <c r="H1030" s="13"/>
      <c r="I1030" s="13"/>
      <c r="J1030" s="13"/>
      <c r="K1030" s="8"/>
    </row>
    <row r="1031">
      <c r="A1031" s="10"/>
      <c r="B1031" s="10"/>
      <c r="C1031" s="10"/>
      <c r="D1031" s="10"/>
      <c r="E1031" s="29"/>
      <c r="F1031" s="13"/>
      <c r="G1031" s="13"/>
      <c r="H1031" s="13"/>
      <c r="I1031" s="13"/>
      <c r="J1031" s="13"/>
      <c r="K1031" s="8"/>
    </row>
    <row r="1032">
      <c r="A1032" s="10"/>
      <c r="B1032" s="10"/>
      <c r="C1032" s="10"/>
      <c r="D1032" s="10"/>
      <c r="E1032" s="29"/>
      <c r="F1032" s="13"/>
      <c r="G1032" s="13"/>
      <c r="H1032" s="13"/>
      <c r="I1032" s="13"/>
      <c r="J1032" s="13"/>
      <c r="K1032" s="8"/>
    </row>
    <row r="1033">
      <c r="A1033" s="10"/>
      <c r="B1033" s="10"/>
      <c r="C1033" s="10"/>
      <c r="D1033" s="10"/>
      <c r="E1033" s="29"/>
      <c r="F1033" s="13"/>
      <c r="G1033" s="13"/>
      <c r="H1033" s="13"/>
      <c r="I1033" s="13"/>
      <c r="J1033" s="13"/>
      <c r="K1033" s="8"/>
    </row>
    <row r="1034">
      <c r="A1034" s="10"/>
      <c r="B1034" s="10"/>
      <c r="C1034" s="10"/>
      <c r="D1034" s="10"/>
      <c r="E1034" s="29"/>
      <c r="F1034" s="13"/>
      <c r="G1034" s="13"/>
      <c r="H1034" s="13"/>
      <c r="I1034" s="13"/>
      <c r="J1034" s="13"/>
      <c r="K1034" s="8"/>
    </row>
    <row r="1035">
      <c r="A1035" s="10"/>
      <c r="B1035" s="10"/>
      <c r="C1035" s="10"/>
      <c r="D1035" s="10"/>
      <c r="E1035" s="29"/>
      <c r="F1035" s="13"/>
      <c r="G1035" s="13"/>
      <c r="H1035" s="13"/>
      <c r="I1035" s="13"/>
      <c r="J1035" s="13"/>
      <c r="K1035" s="8"/>
    </row>
    <row r="1036">
      <c r="A1036" s="10"/>
      <c r="B1036" s="10"/>
      <c r="C1036" s="10"/>
      <c r="D1036" s="10"/>
      <c r="E1036" s="29"/>
      <c r="F1036" s="13"/>
      <c r="G1036" s="13"/>
      <c r="H1036" s="13"/>
      <c r="I1036" s="13"/>
      <c r="J1036" s="13"/>
      <c r="K1036" s="8"/>
    </row>
    <row r="1037">
      <c r="A1037" s="10"/>
      <c r="B1037" s="10"/>
      <c r="C1037" s="10"/>
      <c r="D1037" s="10"/>
      <c r="E1037" s="29"/>
      <c r="F1037" s="13"/>
      <c r="G1037" s="13"/>
      <c r="H1037" s="13"/>
      <c r="I1037" s="13"/>
      <c r="J1037" s="13"/>
      <c r="K1037" s="8"/>
    </row>
    <row r="1038">
      <c r="A1038" s="10"/>
      <c r="B1038" s="10"/>
      <c r="C1038" s="10"/>
      <c r="D1038" s="10"/>
      <c r="E1038" s="29"/>
      <c r="F1038" s="13"/>
      <c r="G1038" s="13"/>
      <c r="H1038" s="13"/>
      <c r="I1038" s="13"/>
      <c r="J1038" s="13"/>
      <c r="K1038" s="8"/>
    </row>
    <row r="1039">
      <c r="A1039" s="10"/>
      <c r="B1039" s="10"/>
      <c r="C1039" s="10"/>
      <c r="D1039" s="10"/>
      <c r="E1039" s="29"/>
      <c r="F1039" s="13"/>
      <c r="G1039" s="13"/>
      <c r="H1039" s="13"/>
      <c r="I1039" s="13"/>
      <c r="J1039" s="13"/>
      <c r="K1039" s="8"/>
    </row>
    <row r="1040">
      <c r="A1040" s="10"/>
      <c r="B1040" s="10"/>
      <c r="C1040" s="10"/>
      <c r="D1040" s="10"/>
      <c r="E1040" s="29"/>
      <c r="F1040" s="13"/>
      <c r="G1040" s="13"/>
      <c r="H1040" s="13"/>
      <c r="I1040" s="13"/>
      <c r="J1040" s="13"/>
      <c r="K1040" s="8"/>
    </row>
    <row r="1041">
      <c r="A1041" s="10"/>
      <c r="B1041" s="10"/>
      <c r="C1041" s="10"/>
      <c r="D1041" s="10"/>
      <c r="E1041" s="29"/>
      <c r="F1041" s="13"/>
      <c r="G1041" s="13"/>
      <c r="H1041" s="13"/>
      <c r="I1041" s="13"/>
      <c r="J1041" s="13"/>
      <c r="K1041" s="8"/>
    </row>
    <row r="1042">
      <c r="A1042" s="10"/>
      <c r="B1042" s="10"/>
      <c r="C1042" s="10"/>
      <c r="D1042" s="10"/>
      <c r="E1042" s="29"/>
      <c r="F1042" s="13"/>
      <c r="G1042" s="13"/>
      <c r="H1042" s="13"/>
      <c r="I1042" s="13"/>
      <c r="J1042" s="13"/>
      <c r="K1042" s="8"/>
    </row>
    <row r="1043">
      <c r="A1043" s="10"/>
      <c r="B1043" s="10"/>
      <c r="C1043" s="10"/>
      <c r="D1043" s="10"/>
      <c r="E1043" s="29"/>
      <c r="F1043" s="13"/>
      <c r="G1043" s="13"/>
      <c r="H1043" s="13"/>
      <c r="I1043" s="13"/>
      <c r="J1043" s="13"/>
      <c r="K1043" s="8"/>
    </row>
    <row r="1044">
      <c r="A1044" s="10"/>
      <c r="B1044" s="10"/>
      <c r="C1044" s="10"/>
      <c r="D1044" s="10"/>
      <c r="E1044" s="29"/>
      <c r="F1044" s="13"/>
      <c r="G1044" s="13"/>
      <c r="H1044" s="13"/>
      <c r="I1044" s="13"/>
      <c r="J1044" s="13"/>
      <c r="K1044" s="8"/>
    </row>
    <row r="1045">
      <c r="A1045" s="10"/>
      <c r="B1045" s="10"/>
      <c r="C1045" s="10"/>
      <c r="D1045" s="10"/>
      <c r="E1045" s="29"/>
      <c r="F1045" s="13"/>
      <c r="G1045" s="13"/>
      <c r="H1045" s="13"/>
      <c r="I1045" s="13"/>
      <c r="J1045" s="13"/>
      <c r="K1045" s="8"/>
    </row>
    <row r="1046">
      <c r="A1046" s="10"/>
      <c r="B1046" s="10"/>
      <c r="C1046" s="10"/>
      <c r="D1046" s="10"/>
      <c r="E1046" s="29"/>
      <c r="F1046" s="13"/>
      <c r="G1046" s="13"/>
      <c r="H1046" s="13"/>
      <c r="I1046" s="13"/>
      <c r="J1046" s="13"/>
      <c r="K1046" s="8"/>
    </row>
    <row r="1047">
      <c r="A1047" s="10"/>
      <c r="B1047" s="10"/>
      <c r="C1047" s="10"/>
      <c r="D1047" s="10"/>
      <c r="E1047" s="29"/>
      <c r="F1047" s="13"/>
      <c r="G1047" s="13"/>
      <c r="H1047" s="13"/>
      <c r="I1047" s="13"/>
      <c r="J1047" s="13"/>
      <c r="K1047" s="8"/>
    </row>
    <row r="1048">
      <c r="A1048" s="10"/>
      <c r="B1048" s="10"/>
      <c r="C1048" s="10"/>
      <c r="D1048" s="10"/>
      <c r="E1048" s="29"/>
      <c r="F1048" s="13"/>
      <c r="G1048" s="13"/>
      <c r="H1048" s="13"/>
      <c r="I1048" s="13"/>
      <c r="J1048" s="13"/>
      <c r="K1048" s="8"/>
    </row>
    <row r="1049">
      <c r="A1049" s="10"/>
      <c r="B1049" s="10"/>
      <c r="C1049" s="10"/>
      <c r="D1049" s="10"/>
      <c r="E1049" s="29"/>
      <c r="F1049" s="13"/>
      <c r="G1049" s="13"/>
      <c r="H1049" s="13"/>
      <c r="I1049" s="13"/>
      <c r="J1049" s="13"/>
      <c r="K1049" s="8"/>
    </row>
    <row r="1050">
      <c r="A1050" s="10"/>
      <c r="B1050" s="10"/>
      <c r="C1050" s="10"/>
      <c r="D1050" s="10"/>
      <c r="E1050" s="29"/>
      <c r="F1050" s="13"/>
      <c r="G1050" s="13"/>
      <c r="H1050" s="13"/>
      <c r="I1050" s="13"/>
      <c r="J1050" s="13"/>
      <c r="K1050" s="8"/>
    </row>
    <row r="1051">
      <c r="A1051" s="10"/>
      <c r="B1051" s="10"/>
      <c r="C1051" s="10"/>
      <c r="D1051" s="10"/>
      <c r="E1051" s="29"/>
      <c r="F1051" s="13"/>
      <c r="G1051" s="13"/>
      <c r="H1051" s="13"/>
      <c r="I1051" s="13"/>
      <c r="J1051" s="13"/>
      <c r="K1051" s="8"/>
    </row>
    <row r="1052">
      <c r="A1052" s="10"/>
      <c r="B1052" s="10"/>
      <c r="C1052" s="10"/>
      <c r="D1052" s="10"/>
      <c r="E1052" s="29"/>
      <c r="F1052" s="13"/>
      <c r="G1052" s="13"/>
      <c r="H1052" s="13"/>
      <c r="I1052" s="13"/>
      <c r="J1052" s="13"/>
      <c r="K1052" s="8"/>
    </row>
    <row r="1053">
      <c r="A1053" s="10"/>
      <c r="B1053" s="10"/>
      <c r="C1053" s="10"/>
      <c r="D1053" s="10"/>
      <c r="E1053" s="29"/>
      <c r="F1053" s="13"/>
      <c r="G1053" s="13"/>
      <c r="H1053" s="13"/>
      <c r="I1053" s="13"/>
      <c r="J1053" s="13"/>
      <c r="K1053" s="8"/>
    </row>
    <row r="1054">
      <c r="A1054" s="10"/>
      <c r="B1054" s="10"/>
      <c r="C1054" s="10"/>
      <c r="D1054" s="10"/>
      <c r="E1054" s="29"/>
      <c r="F1054" s="13"/>
      <c r="G1054" s="13"/>
      <c r="H1054" s="13"/>
      <c r="I1054" s="13"/>
      <c r="J1054" s="13"/>
      <c r="K1054" s="8"/>
    </row>
    <row r="1055">
      <c r="A1055" s="10"/>
      <c r="B1055" s="10"/>
      <c r="C1055" s="10"/>
      <c r="D1055" s="10"/>
      <c r="E1055" s="29"/>
      <c r="F1055" s="13"/>
      <c r="G1055" s="13"/>
      <c r="H1055" s="13"/>
      <c r="I1055" s="13"/>
      <c r="J1055" s="13"/>
      <c r="K1055" s="8"/>
    </row>
    <row r="1056">
      <c r="A1056" s="10"/>
      <c r="B1056" s="10"/>
      <c r="C1056" s="10"/>
      <c r="D1056" s="10"/>
      <c r="E1056" s="29"/>
      <c r="F1056" s="13"/>
      <c r="G1056" s="13"/>
      <c r="H1056" s="13"/>
      <c r="I1056" s="13"/>
      <c r="J1056" s="13"/>
      <c r="K1056" s="8"/>
    </row>
    <row r="1057">
      <c r="A1057" s="10"/>
      <c r="B1057" s="10"/>
      <c r="C1057" s="10"/>
      <c r="D1057" s="10"/>
      <c r="E1057" s="29"/>
      <c r="F1057" s="13"/>
      <c r="G1057" s="13"/>
      <c r="H1057" s="13"/>
      <c r="I1057" s="13"/>
      <c r="J1057" s="13"/>
      <c r="K1057" s="8"/>
    </row>
    <row r="1058">
      <c r="A1058" s="10"/>
      <c r="B1058" s="10"/>
      <c r="C1058" s="10"/>
      <c r="D1058" s="10"/>
      <c r="E1058" s="29"/>
      <c r="F1058" s="13"/>
      <c r="G1058" s="13"/>
      <c r="H1058" s="13"/>
      <c r="I1058" s="13"/>
      <c r="J1058" s="13"/>
      <c r="K1058" s="8"/>
    </row>
    <row r="1059">
      <c r="A1059" s="10"/>
      <c r="B1059" s="10"/>
      <c r="C1059" s="10"/>
      <c r="D1059" s="10"/>
      <c r="E1059" s="29"/>
      <c r="F1059" s="13"/>
      <c r="G1059" s="13"/>
      <c r="H1059" s="13"/>
      <c r="I1059" s="13"/>
      <c r="J1059" s="13"/>
      <c r="K1059" s="8"/>
    </row>
    <row r="1060">
      <c r="A1060" s="10"/>
      <c r="B1060" s="10"/>
      <c r="C1060" s="10"/>
      <c r="D1060" s="10"/>
      <c r="E1060" s="29"/>
      <c r="F1060" s="13"/>
      <c r="G1060" s="13"/>
      <c r="H1060" s="13"/>
      <c r="I1060" s="13"/>
      <c r="J1060" s="13"/>
      <c r="K1060" s="8"/>
    </row>
    <row r="1061">
      <c r="A1061" s="10"/>
      <c r="B1061" s="10"/>
      <c r="C1061" s="10"/>
      <c r="D1061" s="10"/>
      <c r="E1061" s="29"/>
      <c r="F1061" s="13"/>
      <c r="G1061" s="13"/>
      <c r="H1061" s="13"/>
      <c r="I1061" s="13"/>
      <c r="J1061" s="13"/>
      <c r="K1061" s="8"/>
    </row>
    <row r="1062">
      <c r="A1062" s="10"/>
      <c r="B1062" s="10"/>
      <c r="C1062" s="10"/>
      <c r="D1062" s="10"/>
      <c r="E1062" s="29"/>
      <c r="F1062" s="13"/>
      <c r="G1062" s="13"/>
      <c r="H1062" s="13"/>
      <c r="I1062" s="13"/>
      <c r="J1062" s="13"/>
      <c r="K1062" s="8"/>
    </row>
    <row r="1063">
      <c r="A1063" s="10"/>
      <c r="B1063" s="10"/>
      <c r="C1063" s="10"/>
      <c r="D1063" s="10"/>
      <c r="E1063" s="29"/>
      <c r="F1063" s="13"/>
      <c r="G1063" s="13"/>
      <c r="H1063" s="13"/>
      <c r="I1063" s="13"/>
      <c r="J1063" s="13"/>
      <c r="K1063" s="8"/>
    </row>
    <row r="1064">
      <c r="A1064" s="10"/>
      <c r="B1064" s="10"/>
      <c r="C1064" s="10"/>
      <c r="D1064" s="10"/>
      <c r="E1064" s="29"/>
      <c r="F1064" s="13"/>
      <c r="G1064" s="13"/>
      <c r="H1064" s="13"/>
      <c r="I1064" s="13"/>
      <c r="J1064" s="13"/>
      <c r="K1064" s="8"/>
    </row>
    <row r="1065">
      <c r="A1065" s="10"/>
      <c r="B1065" s="10"/>
      <c r="C1065" s="10"/>
      <c r="D1065" s="10"/>
      <c r="E1065" s="29"/>
      <c r="F1065" s="13"/>
      <c r="G1065" s="13"/>
      <c r="H1065" s="13"/>
      <c r="I1065" s="13"/>
      <c r="J1065" s="13"/>
      <c r="K1065" s="8"/>
    </row>
    <row r="1066">
      <c r="A1066" s="10"/>
      <c r="B1066" s="10"/>
      <c r="C1066" s="10"/>
      <c r="D1066" s="10"/>
      <c r="E1066" s="29"/>
      <c r="F1066" s="13"/>
      <c r="G1066" s="13"/>
      <c r="H1066" s="13"/>
      <c r="I1066" s="13"/>
      <c r="J1066" s="13"/>
      <c r="K1066" s="8"/>
    </row>
    <row r="1067">
      <c r="A1067" s="10"/>
      <c r="B1067" s="10"/>
      <c r="C1067" s="10"/>
      <c r="D1067" s="10"/>
      <c r="E1067" s="29"/>
      <c r="F1067" s="13"/>
      <c r="G1067" s="13"/>
      <c r="H1067" s="13"/>
      <c r="I1067" s="13"/>
      <c r="J1067" s="13"/>
      <c r="K1067" s="8"/>
    </row>
    <row r="1068">
      <c r="A1068" s="10"/>
      <c r="B1068" s="10"/>
      <c r="C1068" s="10"/>
      <c r="D1068" s="10"/>
      <c r="E1068" s="29"/>
      <c r="F1068" s="13"/>
      <c r="G1068" s="13"/>
      <c r="H1068" s="13"/>
      <c r="I1068" s="13"/>
      <c r="J1068" s="13"/>
      <c r="K1068" s="8"/>
    </row>
    <row r="1069">
      <c r="A1069" s="10"/>
      <c r="B1069" s="10"/>
      <c r="C1069" s="10"/>
      <c r="D1069" s="10"/>
      <c r="E1069" s="29"/>
      <c r="F1069" s="13"/>
      <c r="G1069" s="13"/>
      <c r="H1069" s="13"/>
      <c r="I1069" s="13"/>
      <c r="J1069" s="13"/>
      <c r="K1069" s="8"/>
    </row>
    <row r="1070">
      <c r="A1070" s="10"/>
      <c r="B1070" s="10"/>
      <c r="C1070" s="10"/>
      <c r="D1070" s="10"/>
      <c r="E1070" s="29"/>
      <c r="F1070" s="13"/>
      <c r="G1070" s="13"/>
      <c r="H1070" s="13"/>
      <c r="I1070" s="13"/>
      <c r="J1070" s="13"/>
      <c r="K1070" s="8"/>
    </row>
    <row r="1071">
      <c r="A1071" s="10"/>
      <c r="B1071" s="10"/>
      <c r="C1071" s="10"/>
      <c r="D1071" s="10"/>
      <c r="E1071" s="29"/>
      <c r="F1071" s="13"/>
      <c r="G1071" s="13"/>
      <c r="H1071" s="13"/>
      <c r="I1071" s="13"/>
      <c r="J1071" s="13"/>
      <c r="K1071" s="8"/>
    </row>
    <row r="1072">
      <c r="A1072" s="10"/>
      <c r="B1072" s="10"/>
      <c r="C1072" s="10"/>
      <c r="D1072" s="10"/>
      <c r="E1072" s="29"/>
      <c r="F1072" s="13"/>
      <c r="G1072" s="13"/>
      <c r="H1072" s="13"/>
      <c r="I1072" s="13"/>
      <c r="J1072" s="13"/>
      <c r="K1072" s="8"/>
    </row>
    <row r="1073">
      <c r="A1073" s="10"/>
      <c r="B1073" s="10"/>
      <c r="C1073" s="10"/>
      <c r="D1073" s="10"/>
      <c r="E1073" s="29"/>
      <c r="F1073" s="13"/>
      <c r="G1073" s="13"/>
      <c r="H1073" s="13"/>
      <c r="I1073" s="13"/>
      <c r="J1073" s="13"/>
      <c r="K1073" s="8"/>
    </row>
    <row r="1074">
      <c r="A1074" s="10"/>
      <c r="B1074" s="10"/>
      <c r="C1074" s="10"/>
      <c r="D1074" s="10"/>
      <c r="E1074" s="29"/>
      <c r="F1074" s="13"/>
      <c r="G1074" s="13"/>
      <c r="H1074" s="13"/>
      <c r="I1074" s="13"/>
      <c r="J1074" s="13"/>
      <c r="K1074" s="8"/>
    </row>
    <row r="1075">
      <c r="A1075" s="10"/>
      <c r="B1075" s="10"/>
      <c r="C1075" s="10"/>
      <c r="D1075" s="10"/>
      <c r="E1075" s="29"/>
      <c r="F1075" s="13"/>
      <c r="G1075" s="13"/>
      <c r="H1075" s="13"/>
      <c r="I1075" s="13"/>
      <c r="J1075" s="13"/>
      <c r="K1075" s="8"/>
    </row>
    <row r="1076">
      <c r="A1076" s="10"/>
      <c r="B1076" s="10"/>
      <c r="C1076" s="10"/>
      <c r="D1076" s="10"/>
      <c r="E1076" s="29"/>
      <c r="F1076" s="13"/>
      <c r="G1076" s="13"/>
      <c r="H1076" s="13"/>
      <c r="I1076" s="13"/>
      <c r="J1076" s="13"/>
      <c r="K1076" s="8"/>
    </row>
    <row r="1077">
      <c r="A1077" s="10"/>
      <c r="B1077" s="10"/>
      <c r="C1077" s="10"/>
      <c r="D1077" s="10"/>
      <c r="E1077" s="29"/>
      <c r="F1077" s="13"/>
      <c r="G1077" s="13"/>
      <c r="H1077" s="13"/>
      <c r="I1077" s="13"/>
      <c r="J1077" s="13"/>
      <c r="K1077" s="8"/>
    </row>
    <row r="1078">
      <c r="A1078" s="10"/>
      <c r="B1078" s="10"/>
      <c r="C1078" s="10"/>
      <c r="D1078" s="10"/>
      <c r="E1078" s="29"/>
      <c r="F1078" s="13"/>
      <c r="G1078" s="13"/>
      <c r="H1078" s="13"/>
      <c r="I1078" s="13"/>
      <c r="J1078" s="13"/>
      <c r="K1078" s="8"/>
    </row>
    <row r="1079">
      <c r="A1079" s="10"/>
      <c r="B1079" s="10"/>
      <c r="C1079" s="10"/>
      <c r="D1079" s="10"/>
      <c r="E1079" s="29"/>
      <c r="F1079" s="13"/>
      <c r="G1079" s="13"/>
      <c r="H1079" s="13"/>
      <c r="I1079" s="13"/>
      <c r="J1079" s="13"/>
      <c r="K1079" s="8"/>
    </row>
    <row r="1080">
      <c r="A1080" s="10"/>
      <c r="B1080" s="10"/>
      <c r="C1080" s="10"/>
      <c r="D1080" s="10"/>
      <c r="E1080" s="29"/>
      <c r="F1080" s="13"/>
      <c r="G1080" s="13"/>
      <c r="H1080" s="13"/>
      <c r="I1080" s="13"/>
      <c r="J1080" s="13"/>
      <c r="K1080" s="8"/>
    </row>
    <row r="1081">
      <c r="A1081" s="10"/>
      <c r="B1081" s="10"/>
      <c r="C1081" s="10"/>
      <c r="D1081" s="10"/>
      <c r="E1081" s="29"/>
      <c r="F1081" s="13"/>
      <c r="G1081" s="13"/>
      <c r="H1081" s="13"/>
      <c r="I1081" s="13"/>
      <c r="J1081" s="13"/>
      <c r="K1081" s="8"/>
    </row>
    <row r="1082">
      <c r="A1082" s="10"/>
      <c r="B1082" s="10"/>
      <c r="C1082" s="10"/>
      <c r="D1082" s="10"/>
      <c r="E1082" s="29"/>
      <c r="F1082" s="13"/>
      <c r="G1082" s="13"/>
      <c r="H1082" s="13"/>
      <c r="I1082" s="13"/>
      <c r="J1082" s="13"/>
      <c r="K1082" s="8"/>
    </row>
    <row r="1083">
      <c r="A1083" s="10"/>
      <c r="B1083" s="10"/>
      <c r="C1083" s="10"/>
      <c r="D1083" s="10"/>
      <c r="E1083" s="29"/>
      <c r="F1083" s="13"/>
      <c r="G1083" s="13"/>
      <c r="H1083" s="13"/>
      <c r="I1083" s="13"/>
      <c r="J1083" s="13"/>
      <c r="K1083" s="8"/>
    </row>
    <row r="1084">
      <c r="A1084" s="10"/>
      <c r="B1084" s="10"/>
      <c r="C1084" s="10"/>
      <c r="D1084" s="10"/>
      <c r="E1084" s="29"/>
      <c r="F1084" s="13"/>
      <c r="G1084" s="13"/>
      <c r="H1084" s="13"/>
      <c r="I1084" s="13"/>
      <c r="J1084" s="13"/>
      <c r="K1084" s="8"/>
    </row>
    <row r="1085">
      <c r="A1085" s="10"/>
      <c r="B1085" s="10"/>
      <c r="C1085" s="10"/>
      <c r="D1085" s="10"/>
      <c r="E1085" s="29"/>
      <c r="F1085" s="13"/>
      <c r="G1085" s="13"/>
      <c r="H1085" s="13"/>
      <c r="I1085" s="13"/>
      <c r="J1085" s="13"/>
      <c r="K1085" s="8"/>
    </row>
    <row r="1086">
      <c r="A1086" s="10"/>
      <c r="B1086" s="10"/>
      <c r="C1086" s="10"/>
      <c r="D1086" s="10"/>
      <c r="E1086" s="29"/>
      <c r="F1086" s="13"/>
      <c r="G1086" s="13"/>
      <c r="H1086" s="13"/>
      <c r="I1086" s="13"/>
      <c r="J1086" s="13"/>
      <c r="K1086" s="8"/>
    </row>
    <row r="1087">
      <c r="A1087" s="10"/>
      <c r="B1087" s="10"/>
      <c r="C1087" s="10"/>
      <c r="D1087" s="10"/>
      <c r="E1087" s="29"/>
      <c r="F1087" s="13"/>
      <c r="G1087" s="13"/>
      <c r="H1087" s="13"/>
      <c r="I1087" s="13"/>
      <c r="J1087" s="13"/>
      <c r="K1087" s="8"/>
    </row>
    <row r="1088">
      <c r="A1088" s="10"/>
      <c r="B1088" s="10"/>
      <c r="C1088" s="10"/>
      <c r="D1088" s="10"/>
      <c r="E1088" s="29"/>
      <c r="F1088" s="13"/>
      <c r="G1088" s="13"/>
      <c r="H1088" s="13"/>
      <c r="I1088" s="13"/>
      <c r="J1088" s="13"/>
      <c r="K1088" s="8"/>
    </row>
    <row r="1089">
      <c r="A1089" s="10"/>
      <c r="B1089" s="10"/>
      <c r="C1089" s="10"/>
      <c r="D1089" s="10"/>
      <c r="E1089" s="29"/>
      <c r="F1089" s="13"/>
      <c r="G1089" s="13"/>
      <c r="H1089" s="13"/>
      <c r="I1089" s="13"/>
      <c r="J1089" s="13"/>
      <c r="K1089" s="8"/>
    </row>
    <row r="1090">
      <c r="A1090" s="10"/>
      <c r="B1090" s="10"/>
      <c r="C1090" s="10"/>
      <c r="D1090" s="10"/>
      <c r="E1090" s="29"/>
      <c r="F1090" s="13"/>
      <c r="G1090" s="13"/>
      <c r="H1090" s="13"/>
      <c r="I1090" s="13"/>
      <c r="J1090" s="13"/>
      <c r="K1090" s="8"/>
    </row>
    <row r="1091">
      <c r="A1091" s="10"/>
      <c r="B1091" s="10"/>
      <c r="C1091" s="10"/>
      <c r="D1091" s="10"/>
      <c r="E1091" s="29"/>
      <c r="F1091" s="13"/>
      <c r="G1091" s="13"/>
      <c r="H1091" s="13"/>
      <c r="I1091" s="13"/>
      <c r="J1091" s="13"/>
      <c r="K1091" s="8"/>
    </row>
    <row r="1092">
      <c r="A1092" s="10"/>
      <c r="B1092" s="10"/>
      <c r="C1092" s="10"/>
      <c r="D1092" s="10"/>
      <c r="E1092" s="29"/>
      <c r="F1092" s="13"/>
      <c r="G1092" s="13"/>
      <c r="H1092" s="13"/>
      <c r="I1092" s="13"/>
      <c r="J1092" s="13"/>
      <c r="K1092" s="8"/>
    </row>
  </sheetData>
  <mergeCells count="1">
    <mergeCell ref="C3:E3"/>
  </mergeCells>
  <dataValidations>
    <dataValidation type="list" allowBlank="1" showErrorMessage="1" sqref="E5">
      <formula1>"12 months,18 months,24 months"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71"/>
    <col customWidth="1" min="2" max="2" width="4.14"/>
    <col customWidth="1" min="3" max="3" width="6.0"/>
    <col customWidth="1" min="4" max="4" width="46.14"/>
    <col customWidth="1" min="5" max="8" width="11.14"/>
    <col customWidth="1" min="9" max="9" width="19.0"/>
    <col customWidth="1" min="10" max="10" width="71.0"/>
    <col customWidth="1" min="11" max="11" width="92.43"/>
    <col customWidth="1" min="13" max="13" width="23.43"/>
  </cols>
  <sheetData>
    <row r="1">
      <c r="A1" s="142" t="s">
        <v>0</v>
      </c>
      <c r="B1" s="143"/>
      <c r="C1" s="144"/>
      <c r="D1" s="145"/>
      <c r="E1" s="146" t="s">
        <v>1</v>
      </c>
      <c r="F1" s="146" t="s">
        <v>2</v>
      </c>
      <c r="G1" s="146" t="s">
        <v>3</v>
      </c>
      <c r="H1" s="146" t="s">
        <v>4</v>
      </c>
      <c r="I1" s="146" t="s">
        <v>5</v>
      </c>
      <c r="J1" s="3" t="s">
        <v>6</v>
      </c>
      <c r="K1" s="3" t="s">
        <v>6</v>
      </c>
    </row>
    <row r="2">
      <c r="A2" s="202" t="s">
        <v>173</v>
      </c>
      <c r="B2" s="202" t="s">
        <v>18</v>
      </c>
      <c r="C2" s="203"/>
      <c r="D2" s="203"/>
      <c r="E2" s="204"/>
      <c r="F2" s="204"/>
      <c r="G2" s="204"/>
      <c r="H2" s="204"/>
      <c r="I2" s="204"/>
      <c r="J2" s="8"/>
      <c r="K2" s="29" t="s">
        <v>19</v>
      </c>
    </row>
    <row r="3">
      <c r="B3" s="10" t="s">
        <v>20</v>
      </c>
      <c r="E3" s="155">
        <v>100.0</v>
      </c>
      <c r="F3" s="155">
        <v>50.0</v>
      </c>
      <c r="G3" s="155">
        <v>25.0</v>
      </c>
      <c r="H3" s="155">
        <v>10.0</v>
      </c>
      <c r="I3" s="13"/>
      <c r="J3" s="8"/>
      <c r="K3" s="8"/>
    </row>
    <row r="4">
      <c r="A4" s="202" t="s">
        <v>17</v>
      </c>
      <c r="B4" s="202" t="s">
        <v>23</v>
      </c>
      <c r="C4" s="205"/>
      <c r="D4" s="206"/>
      <c r="E4" s="207"/>
      <c r="F4" s="207"/>
      <c r="G4" s="207"/>
      <c r="H4" s="207"/>
      <c r="I4" s="207"/>
      <c r="J4" s="8"/>
      <c r="K4" s="8"/>
    </row>
    <row r="5">
      <c r="A5" s="24"/>
      <c r="B5" s="14" t="s">
        <v>24</v>
      </c>
      <c r="C5" s="10" t="s">
        <v>174</v>
      </c>
      <c r="D5" s="25"/>
      <c r="E5" s="107"/>
      <c r="F5" s="107"/>
      <c r="G5" s="107"/>
      <c r="H5" s="107"/>
      <c r="I5" s="27"/>
      <c r="J5" s="8"/>
      <c r="K5" s="8"/>
    </row>
    <row r="6">
      <c r="A6" s="28" t="s">
        <v>124</v>
      </c>
      <c r="B6" s="14" t="s">
        <v>30</v>
      </c>
      <c r="C6" s="14" t="s">
        <v>31</v>
      </c>
      <c r="D6" s="29"/>
      <c r="E6" s="13"/>
      <c r="F6" s="13"/>
      <c r="G6" s="13"/>
      <c r="H6" s="13"/>
      <c r="I6" s="13"/>
      <c r="J6" s="8"/>
      <c r="K6" s="8"/>
      <c r="L6" s="9"/>
      <c r="M6" s="9"/>
    </row>
    <row r="7" ht="15.75" customHeight="1">
      <c r="C7" s="10"/>
      <c r="D7" s="29"/>
      <c r="E7" s="13" t="s">
        <v>175</v>
      </c>
      <c r="F7" s="13"/>
      <c r="G7" s="13"/>
      <c r="I7" s="13"/>
      <c r="J7" s="8" t="s">
        <v>36</v>
      </c>
      <c r="K7" s="8" t="s">
        <v>176</v>
      </c>
      <c r="L7" s="9" t="s">
        <v>177</v>
      </c>
      <c r="M7" s="9" t="s">
        <v>178</v>
      </c>
    </row>
    <row r="8">
      <c r="A8" s="24"/>
      <c r="B8" s="24"/>
      <c r="C8" s="24"/>
      <c r="D8" s="25"/>
      <c r="E8" s="13"/>
      <c r="F8" s="13"/>
      <c r="G8" s="13"/>
      <c r="H8" s="13"/>
      <c r="I8" s="13"/>
      <c r="J8" s="8"/>
      <c r="K8" s="8" t="s">
        <v>37</v>
      </c>
    </row>
    <row r="9">
      <c r="A9" s="202" t="s">
        <v>179</v>
      </c>
      <c r="B9" s="202" t="s">
        <v>39</v>
      </c>
      <c r="C9" s="205"/>
      <c r="D9" s="206"/>
      <c r="E9" s="208"/>
      <c r="F9" s="208"/>
      <c r="G9" s="208"/>
      <c r="H9" s="208"/>
      <c r="I9" s="208"/>
      <c r="J9" s="8"/>
      <c r="K9" s="8"/>
    </row>
    <row r="10">
      <c r="A10" s="10"/>
      <c r="B10" s="10" t="s">
        <v>24</v>
      </c>
      <c r="C10" s="10" t="s">
        <v>40</v>
      </c>
      <c r="D10" s="25"/>
      <c r="E10" s="107">
        <v>50000.0</v>
      </c>
      <c r="F10" s="107">
        <v>15000.0</v>
      </c>
      <c r="G10" s="107">
        <v>20000.0</v>
      </c>
      <c r="H10" s="107">
        <v>15000.0</v>
      </c>
      <c r="I10" s="160"/>
      <c r="J10" s="8"/>
      <c r="K10" s="8"/>
    </row>
    <row r="11">
      <c r="A11" s="10"/>
      <c r="B11" s="10"/>
      <c r="C11" s="10" t="s">
        <v>42</v>
      </c>
      <c r="D11" s="25"/>
      <c r="E11" s="209">
        <f t="shared" ref="E11:H11" si="1">E10/sum($E10:$H10)</f>
        <v>0.5</v>
      </c>
      <c r="F11" s="209">
        <f t="shared" si="1"/>
        <v>0.15</v>
      </c>
      <c r="G11" s="209">
        <f t="shared" si="1"/>
        <v>0.2</v>
      </c>
      <c r="H11" s="209">
        <f t="shared" si="1"/>
        <v>0.15</v>
      </c>
      <c r="I11" s="13"/>
      <c r="J11" s="8"/>
      <c r="K11" s="8"/>
    </row>
    <row r="12">
      <c r="A12" s="28" t="s">
        <v>124</v>
      </c>
      <c r="B12" s="39" t="s">
        <v>30</v>
      </c>
      <c r="C12" s="24" t="s">
        <v>164</v>
      </c>
      <c r="D12" s="25"/>
      <c r="E12" s="210">
        <v>0.5</v>
      </c>
      <c r="F12" s="210">
        <v>0.15</v>
      </c>
      <c r="G12" s="210">
        <v>0.2</v>
      </c>
      <c r="H12" s="210">
        <v>0.15</v>
      </c>
      <c r="I12" s="160"/>
      <c r="J12" s="8" t="s">
        <v>180</v>
      </c>
      <c r="K12" s="8"/>
    </row>
    <row r="13">
      <c r="A13" s="24"/>
      <c r="B13" s="24"/>
      <c r="C13" s="10" t="s">
        <v>46</v>
      </c>
      <c r="D13" s="25"/>
      <c r="E13" s="209">
        <f>sum(E12:H12)</f>
        <v>1</v>
      </c>
      <c r="F13" s="13"/>
      <c r="G13" s="13"/>
      <c r="H13" s="13"/>
      <c r="I13" s="13"/>
      <c r="J13" s="8"/>
      <c r="K13" s="8"/>
    </row>
    <row r="14">
      <c r="A14" s="202" t="s">
        <v>38</v>
      </c>
      <c r="B14" s="202" t="s">
        <v>181</v>
      </c>
      <c r="C14" s="205"/>
      <c r="D14" s="206"/>
      <c r="E14" s="204"/>
      <c r="F14" s="204"/>
      <c r="G14" s="204"/>
      <c r="H14" s="204"/>
      <c r="I14" s="204"/>
      <c r="J14" s="8"/>
      <c r="K14" s="8"/>
    </row>
    <row r="15">
      <c r="A15" s="10"/>
      <c r="B15" s="10"/>
      <c r="C15" s="10" t="s">
        <v>182</v>
      </c>
      <c r="D15" s="29"/>
      <c r="E15" s="107">
        <v>5000.0</v>
      </c>
      <c r="F15" s="107">
        <v>2000.0</v>
      </c>
      <c r="G15" s="107">
        <v>50.0</v>
      </c>
      <c r="H15" s="107">
        <f>150*10</f>
        <v>1500</v>
      </c>
      <c r="I15" s="27"/>
      <c r="J15" s="8" t="s">
        <v>48</v>
      </c>
      <c r="K15" s="8" t="s">
        <v>50</v>
      </c>
    </row>
    <row r="16">
      <c r="A16" s="24"/>
      <c r="B16" s="211" t="s">
        <v>183</v>
      </c>
      <c r="C16" s="211"/>
      <c r="D16" s="212"/>
      <c r="E16" s="213">
        <f t="shared" ref="E16:H16" si="2">E15</f>
        <v>5000</v>
      </c>
      <c r="F16" s="188">
        <f t="shared" si="2"/>
        <v>2000</v>
      </c>
      <c r="G16" s="188">
        <f t="shared" si="2"/>
        <v>50</v>
      </c>
      <c r="H16" s="188">
        <f t="shared" si="2"/>
        <v>1500</v>
      </c>
      <c r="I16" s="13"/>
      <c r="J16" s="8"/>
      <c r="K16" s="8"/>
    </row>
    <row r="17">
      <c r="A17" s="202" t="s">
        <v>184</v>
      </c>
      <c r="B17" s="202" t="s">
        <v>185</v>
      </c>
      <c r="C17" s="205"/>
      <c r="D17" s="206"/>
      <c r="E17" s="214"/>
      <c r="F17" s="204"/>
      <c r="G17" s="204"/>
      <c r="H17" s="204"/>
      <c r="I17" s="215"/>
      <c r="J17" s="8"/>
      <c r="K17" s="8" t="s">
        <v>186</v>
      </c>
    </row>
    <row r="18">
      <c r="A18" s="64"/>
      <c r="B18" s="170" t="s">
        <v>24</v>
      </c>
      <c r="C18" s="171" t="s">
        <v>56</v>
      </c>
      <c r="D18" s="171"/>
      <c r="E18" s="173"/>
      <c r="F18" s="174"/>
      <c r="G18" s="174"/>
      <c r="H18" s="174"/>
      <c r="I18" s="173"/>
      <c r="J18" s="8"/>
      <c r="K18" s="8"/>
    </row>
    <row r="19">
      <c r="A19" s="64"/>
      <c r="B19" s="64"/>
      <c r="C19" s="64"/>
      <c r="D19" s="10" t="s">
        <v>57</v>
      </c>
      <c r="E19" s="69"/>
      <c r="F19" s="13"/>
      <c r="G19" s="13"/>
      <c r="H19" s="13"/>
      <c r="I19" s="107">
        <v>1500.0</v>
      </c>
      <c r="J19" s="8"/>
      <c r="K19" s="8" t="s">
        <v>58</v>
      </c>
    </row>
    <row r="20">
      <c r="A20" s="64"/>
      <c r="B20" s="64"/>
      <c r="C20" s="64"/>
      <c r="D20" s="10" t="s">
        <v>59</v>
      </c>
      <c r="E20" s="69"/>
      <c r="F20" s="13"/>
      <c r="G20" s="13"/>
      <c r="H20" s="13"/>
      <c r="I20" s="107">
        <v>5000.0</v>
      </c>
      <c r="J20" s="8"/>
      <c r="K20" s="8" t="s">
        <v>60</v>
      </c>
    </row>
    <row r="21">
      <c r="A21" s="64"/>
      <c r="B21" s="64"/>
      <c r="C21" s="64"/>
      <c r="D21" s="10" t="s">
        <v>61</v>
      </c>
      <c r="E21" s="69"/>
      <c r="F21" s="13"/>
      <c r="G21" s="13"/>
      <c r="H21" s="13"/>
      <c r="I21" s="107">
        <v>4000.0</v>
      </c>
      <c r="J21" s="8"/>
      <c r="K21" s="8" t="s">
        <v>62</v>
      </c>
    </row>
    <row r="22">
      <c r="A22" s="64"/>
      <c r="B22" s="70" t="s">
        <v>64</v>
      </c>
      <c r="C22" s="30"/>
      <c r="D22" s="71"/>
      <c r="E22" s="72"/>
      <c r="F22" s="110"/>
      <c r="G22" s="110"/>
      <c r="H22" s="110"/>
      <c r="I22" s="108">
        <f>sum(I19:I21)</f>
        <v>10500</v>
      </c>
      <c r="J22" s="8"/>
      <c r="K22" s="8"/>
    </row>
    <row r="23">
      <c r="A23" s="64"/>
      <c r="B23" s="170" t="s">
        <v>30</v>
      </c>
      <c r="C23" s="170" t="s">
        <v>65</v>
      </c>
      <c r="D23" s="171"/>
      <c r="E23" s="175"/>
      <c r="F23" s="174"/>
      <c r="G23" s="174"/>
      <c r="H23" s="174"/>
      <c r="I23" s="173"/>
      <c r="J23" s="8"/>
      <c r="K23" s="8"/>
    </row>
    <row r="24">
      <c r="A24" s="64"/>
      <c r="B24" s="64"/>
      <c r="C24" s="64"/>
      <c r="D24" s="10" t="s">
        <v>66</v>
      </c>
      <c r="E24" s="69"/>
      <c r="F24" s="13"/>
      <c r="G24" s="13"/>
      <c r="H24" s="13"/>
      <c r="I24" s="107">
        <v>2500.0</v>
      </c>
      <c r="J24" s="8"/>
      <c r="K24" s="8" t="s">
        <v>67</v>
      </c>
    </row>
    <row r="25">
      <c r="A25" s="64"/>
      <c r="B25" s="64"/>
      <c r="C25" s="64"/>
      <c r="D25" s="10" t="s">
        <v>68</v>
      </c>
      <c r="E25" s="69"/>
      <c r="F25" s="13"/>
      <c r="G25" s="13"/>
      <c r="H25" s="13"/>
      <c r="I25" s="107">
        <v>0.0</v>
      </c>
      <c r="J25" s="8"/>
      <c r="K25" s="8" t="s">
        <v>69</v>
      </c>
    </row>
    <row r="26">
      <c r="A26" s="64"/>
      <c r="B26" s="64"/>
      <c r="C26" s="64"/>
      <c r="D26" s="10" t="s">
        <v>70</v>
      </c>
      <c r="E26" s="69"/>
      <c r="F26" s="13"/>
      <c r="G26" s="13"/>
      <c r="H26" s="13"/>
      <c r="I26" s="107">
        <v>500.0</v>
      </c>
      <c r="J26" s="8"/>
      <c r="K26" s="8" t="s">
        <v>187</v>
      </c>
    </row>
    <row r="27">
      <c r="A27" s="64"/>
      <c r="B27" s="64"/>
      <c r="C27" s="64"/>
      <c r="D27" s="10" t="s">
        <v>72</v>
      </c>
      <c r="E27" s="69"/>
      <c r="F27" s="13"/>
      <c r="G27" s="13"/>
      <c r="H27" s="13"/>
      <c r="I27" s="107">
        <v>0.0</v>
      </c>
      <c r="J27" s="8"/>
      <c r="K27" s="8"/>
    </row>
    <row r="28">
      <c r="A28" s="64"/>
      <c r="B28" s="64"/>
      <c r="C28" s="64"/>
      <c r="D28" s="10" t="s">
        <v>73</v>
      </c>
      <c r="E28" s="69"/>
      <c r="F28" s="13"/>
      <c r="G28" s="13"/>
      <c r="H28" s="13"/>
      <c r="I28" s="107">
        <v>50.0</v>
      </c>
      <c r="J28" s="8"/>
      <c r="K28" s="8" t="s">
        <v>74</v>
      </c>
    </row>
    <row r="29">
      <c r="A29" s="64"/>
      <c r="B29" s="64"/>
      <c r="C29" s="10"/>
      <c r="D29" s="10" t="s">
        <v>75</v>
      </c>
      <c r="E29" s="69"/>
      <c r="F29" s="13"/>
      <c r="G29" s="13"/>
      <c r="H29" s="13"/>
      <c r="I29" s="107">
        <v>50.0</v>
      </c>
      <c r="J29" s="8"/>
      <c r="K29" s="8" t="s">
        <v>76</v>
      </c>
    </row>
    <row r="30">
      <c r="A30" s="64"/>
      <c r="B30" s="64"/>
      <c r="C30" s="10"/>
      <c r="D30" s="10" t="s">
        <v>77</v>
      </c>
      <c r="E30" s="69"/>
      <c r="F30" s="13"/>
      <c r="G30" s="13"/>
      <c r="H30" s="13"/>
      <c r="I30" s="107">
        <v>0.0</v>
      </c>
      <c r="J30" s="8"/>
      <c r="K30" s="8"/>
    </row>
    <row r="31">
      <c r="A31" s="64"/>
      <c r="B31" s="64"/>
      <c r="C31" s="10"/>
      <c r="D31" s="10" t="s">
        <v>78</v>
      </c>
      <c r="E31" s="69"/>
      <c r="F31" s="13"/>
      <c r="G31" s="13"/>
      <c r="H31" s="13"/>
      <c r="I31" s="107">
        <v>0.0</v>
      </c>
      <c r="J31" s="8"/>
      <c r="K31" s="8" t="s">
        <v>79</v>
      </c>
    </row>
    <row r="32">
      <c r="A32" s="24"/>
      <c r="B32" s="24"/>
      <c r="C32" s="10" t="s">
        <v>81</v>
      </c>
      <c r="D32" s="29"/>
      <c r="E32" s="69"/>
      <c r="F32" s="13"/>
      <c r="G32" s="13"/>
      <c r="H32" s="13"/>
      <c r="I32" s="108">
        <f>sum(I24:I31)</f>
        <v>3100</v>
      </c>
      <c r="J32" s="8"/>
      <c r="K32" s="8"/>
    </row>
    <row r="33">
      <c r="A33" s="24"/>
      <c r="B33" s="71" t="s">
        <v>82</v>
      </c>
      <c r="C33" s="71"/>
      <c r="D33" s="31"/>
      <c r="E33" s="72"/>
      <c r="F33" s="110"/>
      <c r="G33" s="110"/>
      <c r="H33" s="110"/>
      <c r="I33" s="108">
        <f>sum(I22,I32)</f>
        <v>13600</v>
      </c>
      <c r="J33" s="8"/>
      <c r="K33" s="8"/>
    </row>
    <row r="34">
      <c r="A34" s="24"/>
      <c r="B34" s="71" t="s">
        <v>84</v>
      </c>
      <c r="C34" s="71"/>
      <c r="D34" s="31"/>
      <c r="E34" s="108">
        <f t="shared" ref="E34:H34" si="3">$I33*E12</f>
        <v>6800</v>
      </c>
      <c r="F34" s="108">
        <f t="shared" si="3"/>
        <v>2040</v>
      </c>
      <c r="G34" s="108">
        <f t="shared" si="3"/>
        <v>2720</v>
      </c>
      <c r="H34" s="108">
        <f t="shared" si="3"/>
        <v>2040</v>
      </c>
      <c r="I34" s="110"/>
      <c r="J34" s="8" t="s">
        <v>188</v>
      </c>
      <c r="K34" s="8"/>
    </row>
    <row r="35">
      <c r="A35" s="24"/>
      <c r="B35" s="103" t="s">
        <v>86</v>
      </c>
      <c r="C35" s="103"/>
      <c r="D35" s="216"/>
      <c r="E35" s="188">
        <f t="shared" ref="E35:H35" si="4">E34/E$3</f>
        <v>68</v>
      </c>
      <c r="F35" s="188">
        <f t="shared" si="4"/>
        <v>40.8</v>
      </c>
      <c r="G35" s="188">
        <f t="shared" si="4"/>
        <v>108.8</v>
      </c>
      <c r="H35" s="188">
        <f t="shared" si="4"/>
        <v>204</v>
      </c>
      <c r="I35" s="177"/>
      <c r="J35" s="91" t="s">
        <v>87</v>
      </c>
      <c r="K35" s="91"/>
      <c r="L35" s="93"/>
      <c r="M35" s="93"/>
      <c r="N35" s="93"/>
      <c r="O35" s="93"/>
      <c r="P35" s="93"/>
      <c r="Q35" s="93"/>
      <c r="R35" s="93"/>
      <c r="S35" s="93"/>
      <c r="T35" s="93"/>
      <c r="U35" s="93"/>
      <c r="V35" s="93"/>
      <c r="W35" s="93"/>
      <c r="X35" s="93"/>
      <c r="Y35" s="93"/>
      <c r="Z35" s="93"/>
      <c r="AA35" s="93"/>
      <c r="AB35" s="93"/>
      <c r="AC35" s="93"/>
      <c r="AD35" s="93"/>
      <c r="AE35" s="93"/>
    </row>
    <row r="36">
      <c r="A36" s="202" t="s">
        <v>189</v>
      </c>
      <c r="B36" s="202" t="s">
        <v>190</v>
      </c>
      <c r="C36" s="205"/>
      <c r="D36" s="206"/>
      <c r="E36" s="215"/>
      <c r="F36" s="215"/>
      <c r="G36" s="215"/>
      <c r="H36" s="215"/>
      <c r="I36" s="215"/>
      <c r="J36" s="8"/>
      <c r="K36" s="8" t="s">
        <v>89</v>
      </c>
    </row>
    <row r="37">
      <c r="A37" s="64"/>
      <c r="B37" s="170" t="s">
        <v>24</v>
      </c>
      <c r="C37" s="171" t="s">
        <v>90</v>
      </c>
      <c r="D37" s="217"/>
      <c r="E37" s="175"/>
      <c r="F37" s="175"/>
      <c r="G37" s="175"/>
      <c r="H37" s="175"/>
      <c r="I37" s="175"/>
      <c r="J37" s="8"/>
      <c r="K37" s="8" t="s">
        <v>191</v>
      </c>
    </row>
    <row r="38">
      <c r="A38" s="10"/>
      <c r="B38" s="10"/>
      <c r="C38" s="10"/>
      <c r="D38" s="29" t="s">
        <v>94</v>
      </c>
      <c r="E38" s="107"/>
      <c r="F38" s="107"/>
      <c r="G38" s="107"/>
      <c r="H38" s="107"/>
      <c r="I38" s="107">
        <v>5000.0</v>
      </c>
      <c r="J38" s="8"/>
      <c r="K38" s="8" t="s">
        <v>192</v>
      </c>
      <c r="L38" s="9"/>
      <c r="M38" s="9"/>
    </row>
    <row r="39">
      <c r="A39" s="10"/>
      <c r="B39" s="10"/>
      <c r="C39" s="10"/>
      <c r="D39" s="29" t="s">
        <v>97</v>
      </c>
      <c r="E39" s="107"/>
      <c r="F39" s="107"/>
      <c r="G39" s="107">
        <v>500.0</v>
      </c>
      <c r="H39" s="107"/>
      <c r="I39" s="107"/>
      <c r="J39" s="8"/>
      <c r="K39" s="8"/>
      <c r="L39" s="9"/>
      <c r="M39" s="9"/>
    </row>
    <row r="40">
      <c r="A40" s="10"/>
      <c r="B40" s="10"/>
      <c r="C40" s="10"/>
      <c r="D40" s="29" t="s">
        <v>98</v>
      </c>
      <c r="E40" s="107"/>
      <c r="F40" s="107"/>
      <c r="G40" s="107"/>
      <c r="H40" s="107"/>
      <c r="I40" s="107"/>
      <c r="J40" s="8"/>
      <c r="K40" s="8"/>
      <c r="L40" s="9"/>
      <c r="M40" s="9"/>
    </row>
    <row r="41">
      <c r="A41" s="10"/>
      <c r="B41" s="10"/>
      <c r="C41" s="10"/>
      <c r="D41" s="29" t="s">
        <v>99</v>
      </c>
      <c r="E41" s="107"/>
      <c r="F41" s="107"/>
      <c r="G41" s="107"/>
      <c r="H41" s="107"/>
      <c r="I41" s="107"/>
      <c r="J41" s="8"/>
      <c r="K41" s="8"/>
      <c r="L41" s="9"/>
      <c r="M41" s="9"/>
    </row>
    <row r="42">
      <c r="A42" s="10"/>
      <c r="B42" s="10"/>
      <c r="C42" s="10"/>
      <c r="D42" s="29" t="s">
        <v>100</v>
      </c>
      <c r="E42" s="107"/>
      <c r="F42" s="107"/>
      <c r="G42" s="107"/>
      <c r="H42" s="107"/>
      <c r="I42" s="107"/>
      <c r="J42" s="8"/>
      <c r="K42" s="8"/>
      <c r="L42" s="9"/>
      <c r="M42" s="9"/>
    </row>
    <row r="43">
      <c r="A43" s="10"/>
      <c r="B43" s="10"/>
      <c r="C43" s="10"/>
      <c r="D43" s="29" t="s">
        <v>80</v>
      </c>
      <c r="E43" s="107"/>
      <c r="F43" s="107"/>
      <c r="G43" s="107"/>
      <c r="H43" s="107"/>
      <c r="I43" s="107"/>
      <c r="J43" s="8"/>
      <c r="K43" s="8"/>
      <c r="L43" s="9"/>
      <c r="M43" s="9"/>
    </row>
    <row r="44">
      <c r="A44" s="10"/>
      <c r="B44" s="10"/>
      <c r="C44" s="71" t="s">
        <v>102</v>
      </c>
      <c r="D44" s="31"/>
      <c r="E44" s="108">
        <f t="shared" ref="E44:I44" si="5">sum(E38:E43)</f>
        <v>0</v>
      </c>
      <c r="F44" s="108">
        <f t="shared" si="5"/>
        <v>0</v>
      </c>
      <c r="G44" s="108">
        <f t="shared" si="5"/>
        <v>500</v>
      </c>
      <c r="H44" s="108">
        <f t="shared" si="5"/>
        <v>0</v>
      </c>
      <c r="I44" s="108">
        <f t="shared" si="5"/>
        <v>5000</v>
      </c>
      <c r="J44" s="8"/>
      <c r="K44" s="8"/>
      <c r="L44" s="9"/>
      <c r="M44" s="9"/>
    </row>
    <row r="45">
      <c r="A45" s="10"/>
      <c r="B45" s="10"/>
      <c r="C45" s="71" t="s">
        <v>193</v>
      </c>
      <c r="D45" s="31"/>
      <c r="E45" s="108">
        <f t="shared" ref="E45:H45" si="6">$I$44*E12</f>
        <v>2500</v>
      </c>
      <c r="F45" s="108">
        <f t="shared" si="6"/>
        <v>750</v>
      </c>
      <c r="G45" s="108">
        <f t="shared" si="6"/>
        <v>1000</v>
      </c>
      <c r="H45" s="108">
        <f t="shared" si="6"/>
        <v>750</v>
      </c>
      <c r="I45" s="108"/>
      <c r="J45" s="8"/>
      <c r="K45" s="8"/>
      <c r="L45" s="9"/>
      <c r="M45" s="9"/>
    </row>
    <row r="46">
      <c r="A46" s="10"/>
      <c r="B46" s="10"/>
      <c r="C46" s="103" t="s">
        <v>106</v>
      </c>
      <c r="D46" s="216"/>
      <c r="E46" s="188">
        <f t="shared" ref="E46:H46" si="7">sum(E44:E45)</f>
        <v>2500</v>
      </c>
      <c r="F46" s="188">
        <f t="shared" si="7"/>
        <v>750</v>
      </c>
      <c r="G46" s="188">
        <f t="shared" si="7"/>
        <v>1500</v>
      </c>
      <c r="H46" s="188">
        <f t="shared" si="7"/>
        <v>750</v>
      </c>
      <c r="I46" s="108"/>
      <c r="J46" s="8"/>
      <c r="K46" s="8"/>
      <c r="L46" s="9"/>
      <c r="M46" s="9"/>
    </row>
    <row r="47">
      <c r="A47" s="10"/>
      <c r="B47" s="171" t="s">
        <v>30</v>
      </c>
      <c r="C47" s="171" t="s">
        <v>107</v>
      </c>
      <c r="D47" s="218"/>
      <c r="E47" s="219"/>
      <c r="F47" s="174"/>
      <c r="G47" s="174"/>
      <c r="H47" s="174"/>
      <c r="I47" s="219"/>
      <c r="J47" s="8"/>
      <c r="K47" s="8"/>
      <c r="L47" s="9"/>
      <c r="M47" s="9"/>
    </row>
    <row r="48">
      <c r="A48" s="10"/>
      <c r="B48" s="10"/>
      <c r="C48" s="64"/>
      <c r="D48" s="29" t="s">
        <v>108</v>
      </c>
      <c r="E48" s="69"/>
      <c r="F48" s="13"/>
      <c r="G48" s="13"/>
      <c r="H48" s="13"/>
      <c r="I48" s="107">
        <v>100.0</v>
      </c>
      <c r="J48" s="8"/>
      <c r="K48" s="8"/>
      <c r="L48" s="9"/>
      <c r="M48" s="9"/>
    </row>
    <row r="49">
      <c r="A49" s="10"/>
      <c r="B49" s="10"/>
      <c r="C49" s="10"/>
      <c r="D49" s="29" t="s">
        <v>109</v>
      </c>
      <c r="E49" s="69"/>
      <c r="F49" s="13"/>
      <c r="G49" s="13"/>
      <c r="H49" s="13"/>
      <c r="I49" s="107">
        <v>500.0</v>
      </c>
      <c r="J49" s="8"/>
      <c r="K49" s="8"/>
      <c r="L49" s="9"/>
      <c r="M49" s="9"/>
    </row>
    <row r="50">
      <c r="A50" s="10"/>
      <c r="B50" s="10"/>
      <c r="C50" s="10"/>
      <c r="D50" s="29" t="s">
        <v>110</v>
      </c>
      <c r="E50" s="69"/>
      <c r="F50" s="13"/>
      <c r="G50" s="13"/>
      <c r="H50" s="13"/>
      <c r="I50" s="107"/>
      <c r="J50" s="8"/>
      <c r="K50" s="8"/>
      <c r="L50" s="9"/>
      <c r="M50" s="9"/>
    </row>
    <row r="51">
      <c r="A51" s="10"/>
      <c r="B51" s="10"/>
      <c r="C51" s="10"/>
      <c r="D51" s="29" t="s">
        <v>111</v>
      </c>
      <c r="E51" s="69"/>
      <c r="F51" s="13"/>
      <c r="G51" s="13"/>
      <c r="H51" s="13"/>
      <c r="I51" s="107"/>
      <c r="J51" s="8"/>
      <c r="K51" s="8"/>
      <c r="L51" s="9"/>
      <c r="M51" s="9"/>
    </row>
    <row r="52">
      <c r="A52" s="10"/>
      <c r="B52" s="10"/>
      <c r="C52" s="10"/>
      <c r="D52" s="29" t="s">
        <v>112</v>
      </c>
      <c r="E52" s="69"/>
      <c r="F52" s="13"/>
      <c r="G52" s="13"/>
      <c r="H52" s="13"/>
      <c r="I52" s="107">
        <v>50.0</v>
      </c>
      <c r="J52" s="8"/>
      <c r="K52" s="8"/>
      <c r="L52" s="9"/>
      <c r="M52" s="9"/>
    </row>
    <row r="53">
      <c r="A53" s="10"/>
      <c r="B53" s="10"/>
      <c r="C53" s="10"/>
      <c r="D53" s="29" t="s">
        <v>113</v>
      </c>
      <c r="E53" s="69"/>
      <c r="F53" s="13"/>
      <c r="G53" s="13"/>
      <c r="H53" s="13"/>
      <c r="I53" s="107">
        <v>150.0</v>
      </c>
      <c r="J53" s="8"/>
      <c r="K53" s="8"/>
      <c r="L53" s="9"/>
      <c r="M53" s="9"/>
    </row>
    <row r="54">
      <c r="A54" s="10"/>
      <c r="B54" s="10"/>
      <c r="C54" s="10"/>
      <c r="D54" s="29" t="s">
        <v>114</v>
      </c>
      <c r="E54" s="69"/>
      <c r="F54" s="13"/>
      <c r="G54" s="13"/>
      <c r="H54" s="13"/>
      <c r="I54" s="107">
        <v>100.0</v>
      </c>
      <c r="J54" s="8"/>
      <c r="K54" s="8" t="s">
        <v>115</v>
      </c>
      <c r="L54" s="9"/>
      <c r="M54" s="9"/>
    </row>
    <row r="55">
      <c r="A55" s="64"/>
      <c r="B55" s="64"/>
      <c r="C55" s="71" t="s">
        <v>116</v>
      </c>
      <c r="D55" s="31"/>
      <c r="E55" s="72"/>
      <c r="F55" s="110"/>
      <c r="G55" s="110"/>
      <c r="H55" s="110"/>
      <c r="I55" s="108">
        <f>sum(I48:I54)</f>
        <v>900</v>
      </c>
      <c r="J55" s="8"/>
      <c r="K55" s="8" t="s">
        <v>117</v>
      </c>
    </row>
    <row r="56">
      <c r="A56" s="64"/>
      <c r="B56" s="64"/>
      <c r="C56" s="103" t="s">
        <v>120</v>
      </c>
      <c r="D56" s="216"/>
      <c r="E56" s="188">
        <f t="shared" ref="E56:H56" si="8">$I55*E$12</f>
        <v>450</v>
      </c>
      <c r="F56" s="188">
        <f t="shared" si="8"/>
        <v>135</v>
      </c>
      <c r="G56" s="188">
        <f t="shared" si="8"/>
        <v>180</v>
      </c>
      <c r="H56" s="188">
        <f t="shared" si="8"/>
        <v>135</v>
      </c>
      <c r="I56" s="110"/>
      <c r="J56" s="8"/>
      <c r="K56" s="8"/>
    </row>
    <row r="57">
      <c r="A57" s="202" t="s">
        <v>121</v>
      </c>
      <c r="B57" s="202" t="s">
        <v>56</v>
      </c>
      <c r="C57" s="203"/>
      <c r="D57" s="220"/>
      <c r="E57" s="221"/>
      <c r="F57" s="221"/>
      <c r="G57" s="221"/>
      <c r="H57" s="221"/>
      <c r="I57" s="215"/>
      <c r="J57" s="8"/>
    </row>
    <row r="58">
      <c r="A58" s="10"/>
      <c r="B58" s="10" t="s">
        <v>24</v>
      </c>
      <c r="C58" s="10" t="s">
        <v>57</v>
      </c>
      <c r="E58" s="107">
        <v>5000.0</v>
      </c>
      <c r="F58" s="107">
        <v>2000.0</v>
      </c>
      <c r="G58" s="107">
        <v>1000.0</v>
      </c>
      <c r="H58" s="107">
        <v>500.0</v>
      </c>
      <c r="I58" s="13"/>
      <c r="J58" s="8"/>
      <c r="K58" s="8" t="s">
        <v>122</v>
      </c>
      <c r="L58" s="9"/>
      <c r="M58" s="9"/>
    </row>
    <row r="59">
      <c r="A59" s="10"/>
      <c r="B59" s="10"/>
      <c r="C59" s="71" t="s">
        <v>123</v>
      </c>
      <c r="D59" s="31"/>
      <c r="E59" s="108">
        <f t="shared" ref="E59:H59" si="9">E58</f>
        <v>5000</v>
      </c>
      <c r="F59" s="195">
        <f t="shared" si="9"/>
        <v>2000</v>
      </c>
      <c r="G59" s="195">
        <f t="shared" si="9"/>
        <v>1000</v>
      </c>
      <c r="H59" s="195">
        <f t="shared" si="9"/>
        <v>500</v>
      </c>
      <c r="I59" s="13"/>
      <c r="J59" s="8"/>
      <c r="K59" s="8"/>
      <c r="L59" s="9"/>
      <c r="M59" s="9"/>
    </row>
    <row r="60">
      <c r="A60" s="24" t="s">
        <v>124</v>
      </c>
      <c r="B60" s="10" t="s">
        <v>30</v>
      </c>
      <c r="C60" s="10" t="s">
        <v>125</v>
      </c>
      <c r="D60" s="29"/>
      <c r="E60" s="13"/>
      <c r="F60" s="13"/>
      <c r="G60" s="13"/>
      <c r="H60" s="13"/>
      <c r="I60" s="107">
        <v>0.0</v>
      </c>
      <c r="J60" s="8" t="s">
        <v>171</v>
      </c>
      <c r="K60" s="8"/>
      <c r="L60" s="9"/>
      <c r="M60" s="9"/>
    </row>
    <row r="61">
      <c r="A61" s="10"/>
      <c r="B61" s="10"/>
      <c r="C61" s="10"/>
      <c r="D61" s="29"/>
      <c r="E61" s="108">
        <f t="shared" ref="E61:H61" si="10">$I$60*E12</f>
        <v>0</v>
      </c>
      <c r="F61" s="108">
        <f t="shared" si="10"/>
        <v>0</v>
      </c>
      <c r="G61" s="108">
        <f t="shared" si="10"/>
        <v>0</v>
      </c>
      <c r="H61" s="108">
        <f t="shared" si="10"/>
        <v>0</v>
      </c>
      <c r="I61" s="13"/>
      <c r="J61" s="8"/>
      <c r="K61" s="8"/>
      <c r="L61" s="9"/>
      <c r="M61" s="9"/>
    </row>
    <row r="62">
      <c r="A62" s="202" t="s">
        <v>129</v>
      </c>
      <c r="B62" s="205" t="s">
        <v>130</v>
      </c>
      <c r="C62" s="203"/>
      <c r="D62" s="220"/>
      <c r="E62" s="215"/>
      <c r="F62" s="204"/>
      <c r="G62" s="204"/>
      <c r="H62" s="204"/>
      <c r="I62" s="215"/>
      <c r="J62" s="8"/>
      <c r="K62" s="8" t="s">
        <v>131</v>
      </c>
      <c r="L62" s="9"/>
      <c r="M62" s="9"/>
    </row>
    <row r="63">
      <c r="A63" s="10"/>
      <c r="B63" s="10"/>
      <c r="C63" s="10" t="s">
        <v>132</v>
      </c>
      <c r="E63" s="69"/>
      <c r="F63" s="13"/>
      <c r="G63" s="13"/>
      <c r="H63" s="13"/>
      <c r="I63" s="155"/>
      <c r="J63" s="8"/>
      <c r="K63" s="8"/>
      <c r="L63" s="9"/>
      <c r="M63" s="9"/>
    </row>
    <row r="64">
      <c r="A64" s="10"/>
      <c r="B64" s="10"/>
      <c r="C64" s="10" t="s">
        <v>133</v>
      </c>
      <c r="E64" s="69"/>
      <c r="F64" s="13"/>
      <c r="G64" s="13"/>
      <c r="H64" s="13"/>
      <c r="I64" s="155"/>
      <c r="J64" s="8"/>
      <c r="K64" s="8"/>
      <c r="L64" s="9"/>
      <c r="M64" s="9"/>
    </row>
    <row r="65">
      <c r="A65" s="10"/>
      <c r="B65" s="10"/>
      <c r="C65" s="10" t="s">
        <v>134</v>
      </c>
      <c r="E65" s="69"/>
      <c r="F65" s="13"/>
      <c r="G65" s="13"/>
      <c r="H65" s="13"/>
      <c r="I65" s="155"/>
      <c r="J65" s="8"/>
      <c r="K65" s="8"/>
      <c r="L65" s="9"/>
      <c r="M65" s="9"/>
    </row>
    <row r="66">
      <c r="A66" s="10"/>
      <c r="B66" s="10"/>
      <c r="C66" s="10" t="s">
        <v>135</v>
      </c>
      <c r="E66" s="69"/>
      <c r="F66" s="13"/>
      <c r="G66" s="13"/>
      <c r="H66" s="13"/>
      <c r="I66" s="155"/>
      <c r="J66" s="8"/>
      <c r="K66" s="8"/>
      <c r="L66" s="9"/>
      <c r="M66" s="9"/>
    </row>
    <row r="67">
      <c r="A67" s="64"/>
      <c r="B67" s="109" t="s">
        <v>137</v>
      </c>
      <c r="C67" s="30"/>
      <c r="D67" s="31"/>
      <c r="E67" s="72"/>
      <c r="F67" s="110"/>
      <c r="G67" s="110"/>
      <c r="H67" s="110"/>
      <c r="I67" s="108">
        <f>sum(I63:I66)</f>
        <v>0</v>
      </c>
      <c r="J67" s="8"/>
      <c r="K67" s="8"/>
    </row>
    <row r="68">
      <c r="A68" s="64"/>
      <c r="B68" s="103" t="s">
        <v>139</v>
      </c>
      <c r="C68" s="52"/>
      <c r="D68" s="121"/>
      <c r="E68" s="198">
        <f t="shared" ref="E68:H68" si="11">$I67*E$12</f>
        <v>0</v>
      </c>
      <c r="F68" s="198">
        <f t="shared" si="11"/>
        <v>0</v>
      </c>
      <c r="G68" s="198">
        <f t="shared" si="11"/>
        <v>0</v>
      </c>
      <c r="H68" s="198">
        <f t="shared" si="11"/>
        <v>0</v>
      </c>
      <c r="I68" s="110"/>
      <c r="J68" s="8"/>
      <c r="K68" s="8"/>
    </row>
    <row r="69">
      <c r="A69" s="202" t="s">
        <v>140</v>
      </c>
      <c r="B69" s="205" t="s">
        <v>141</v>
      </c>
      <c r="C69" s="203"/>
      <c r="D69" s="220"/>
      <c r="E69" s="204"/>
      <c r="F69" s="204"/>
      <c r="G69" s="204"/>
      <c r="H69" s="204"/>
      <c r="I69" s="204"/>
      <c r="J69" s="8"/>
      <c r="K69" s="8"/>
    </row>
    <row r="70">
      <c r="A70" s="10"/>
      <c r="B70" s="10"/>
      <c r="C70" s="10" t="s">
        <v>142</v>
      </c>
      <c r="E70" s="69"/>
      <c r="F70" s="13"/>
      <c r="G70" s="13"/>
      <c r="H70" s="13"/>
      <c r="I70" s="155"/>
      <c r="J70" s="8"/>
      <c r="K70" s="8"/>
    </row>
    <row r="71">
      <c r="A71" s="10"/>
      <c r="B71" s="10"/>
      <c r="C71" s="10" t="s">
        <v>143</v>
      </c>
      <c r="E71" s="69"/>
      <c r="F71" s="13"/>
      <c r="G71" s="13"/>
      <c r="H71" s="13"/>
      <c r="I71" s="155"/>
      <c r="J71" s="8"/>
      <c r="K71" s="8"/>
    </row>
    <row r="72">
      <c r="A72" s="10"/>
      <c r="B72" s="10"/>
      <c r="C72" s="10" t="s">
        <v>144</v>
      </c>
      <c r="E72" s="69"/>
      <c r="F72" s="13"/>
      <c r="G72" s="13"/>
      <c r="H72" s="13"/>
      <c r="I72" s="155"/>
      <c r="J72" s="8"/>
      <c r="K72" s="8"/>
    </row>
    <row r="73">
      <c r="A73" s="10"/>
      <c r="B73" s="10"/>
      <c r="C73" s="10" t="s">
        <v>145</v>
      </c>
      <c r="E73" s="69"/>
      <c r="F73" s="13"/>
      <c r="G73" s="13"/>
      <c r="H73" s="13"/>
      <c r="I73" s="155"/>
      <c r="J73" s="8"/>
      <c r="K73" s="8"/>
    </row>
    <row r="74">
      <c r="A74" s="64"/>
      <c r="B74" s="109" t="s">
        <v>146</v>
      </c>
      <c r="C74" s="30"/>
      <c r="D74" s="31"/>
      <c r="E74" s="72"/>
      <c r="F74" s="110"/>
      <c r="G74" s="110"/>
      <c r="H74" s="110"/>
      <c r="I74" s="108">
        <f>sum(I70:I73)</f>
        <v>0</v>
      </c>
      <c r="J74" s="8"/>
      <c r="K74" s="8"/>
    </row>
    <row r="75">
      <c r="A75" s="64"/>
      <c r="B75" s="109" t="s">
        <v>147</v>
      </c>
      <c r="C75" s="30"/>
      <c r="D75" s="31"/>
      <c r="E75" s="108">
        <f t="shared" ref="E75:H75" si="12">$I74*E$12</f>
        <v>0</v>
      </c>
      <c r="F75" s="108">
        <f t="shared" si="12"/>
        <v>0</v>
      </c>
      <c r="G75" s="108">
        <f t="shared" si="12"/>
        <v>0</v>
      </c>
      <c r="H75" s="108">
        <f t="shared" si="12"/>
        <v>0</v>
      </c>
      <c r="I75" s="110"/>
      <c r="J75" s="8"/>
      <c r="K75" s="8"/>
    </row>
    <row r="76">
      <c r="A76" s="202" t="s">
        <v>148</v>
      </c>
      <c r="B76" s="202" t="s">
        <v>149</v>
      </c>
      <c r="C76" s="203"/>
      <c r="D76" s="220"/>
      <c r="E76" s="204"/>
      <c r="F76" s="204"/>
      <c r="G76" s="204"/>
      <c r="H76" s="204"/>
      <c r="I76" s="203"/>
      <c r="J76" s="9"/>
      <c r="K76" s="9" t="s">
        <v>150</v>
      </c>
    </row>
    <row r="77">
      <c r="A77" s="10"/>
      <c r="B77" s="10" t="s">
        <v>194</v>
      </c>
      <c r="D77" s="29"/>
      <c r="E77" s="107">
        <v>0.0</v>
      </c>
      <c r="F77" s="107">
        <v>0.0</v>
      </c>
      <c r="G77" s="107">
        <v>0.0</v>
      </c>
      <c r="H77" s="107">
        <v>0.0</v>
      </c>
      <c r="I77" s="107">
        <v>0.0</v>
      </c>
      <c r="J77" s="8"/>
      <c r="K77" s="8"/>
    </row>
    <row r="78">
      <c r="A78" s="10"/>
      <c r="B78" s="10" t="s">
        <v>195</v>
      </c>
      <c r="D78" s="29"/>
      <c r="E78" s="108">
        <f t="shared" ref="E78:H78" si="13">($I$77*E12)+E77</f>
        <v>0</v>
      </c>
      <c r="F78" s="108">
        <f t="shared" si="13"/>
        <v>0</v>
      </c>
      <c r="G78" s="108">
        <f t="shared" si="13"/>
        <v>0</v>
      </c>
      <c r="H78" s="108">
        <f t="shared" si="13"/>
        <v>0</v>
      </c>
      <c r="I78" s="110"/>
      <c r="J78" s="8"/>
      <c r="K78" s="8"/>
    </row>
    <row r="79">
      <c r="A79" s="205" t="s">
        <v>152</v>
      </c>
      <c r="B79" s="205" t="s">
        <v>153</v>
      </c>
      <c r="C79" s="202"/>
      <c r="D79" s="220"/>
      <c r="E79" s="207">
        <f t="shared" ref="E79:H79" si="14">E44+E56+E59+E68+E75+E78</f>
        <v>5450</v>
      </c>
      <c r="F79" s="207">
        <f t="shared" si="14"/>
        <v>2135</v>
      </c>
      <c r="G79" s="207">
        <f t="shared" si="14"/>
        <v>1680</v>
      </c>
      <c r="H79" s="207">
        <f t="shared" si="14"/>
        <v>635</v>
      </c>
      <c r="I79" s="204"/>
      <c r="J79" s="8"/>
      <c r="K79" s="8"/>
    </row>
    <row r="80">
      <c r="A80" s="10"/>
      <c r="B80" s="10"/>
      <c r="C80" s="10" t="s">
        <v>196</v>
      </c>
      <c r="D80" s="29"/>
      <c r="E80" s="27">
        <f t="shared" ref="E80:H80" si="15">E79*E3</f>
        <v>545000</v>
      </c>
      <c r="F80" s="27">
        <f t="shared" si="15"/>
        <v>106750</v>
      </c>
      <c r="G80" s="27">
        <f t="shared" si="15"/>
        <v>42000</v>
      </c>
      <c r="H80" s="27">
        <f t="shared" si="15"/>
        <v>6350</v>
      </c>
      <c r="I80" s="27">
        <f>suM(E80:H80)</f>
        <v>700100</v>
      </c>
      <c r="J80" s="8"/>
      <c r="K80" s="8"/>
    </row>
    <row r="81">
      <c r="A81" s="10"/>
      <c r="B81" s="10"/>
      <c r="C81" s="10"/>
      <c r="D81" s="29"/>
      <c r="E81" s="13"/>
      <c r="F81" s="13"/>
      <c r="G81" s="13"/>
      <c r="H81" s="13"/>
      <c r="I81" s="13"/>
      <c r="J81" s="8"/>
      <c r="K81" s="8"/>
    </row>
    <row r="82">
      <c r="A82" s="10"/>
      <c r="B82" s="10"/>
      <c r="C82" s="10"/>
      <c r="D82" s="29"/>
      <c r="E82" s="13"/>
      <c r="F82" s="13"/>
      <c r="G82" s="13"/>
      <c r="H82" s="13"/>
      <c r="I82" s="13"/>
      <c r="J82" s="8"/>
      <c r="K82" s="8"/>
    </row>
    <row r="83">
      <c r="A83" s="10"/>
      <c r="B83" s="10"/>
      <c r="C83" s="10"/>
      <c r="D83" s="29"/>
      <c r="E83" s="13"/>
      <c r="F83" s="13"/>
      <c r="G83" s="13"/>
      <c r="H83" s="13"/>
      <c r="I83" s="13"/>
      <c r="J83" s="8"/>
      <c r="K83" s="8"/>
    </row>
    <row r="84">
      <c r="A84" s="134"/>
      <c r="B84" s="134" t="s">
        <v>160</v>
      </c>
      <c r="C84" s="134"/>
      <c r="D84" s="136"/>
      <c r="E84" s="137"/>
      <c r="F84" s="137"/>
      <c r="G84" s="137"/>
      <c r="H84" s="137"/>
      <c r="I84" s="137"/>
      <c r="J84" s="8"/>
      <c r="K84" s="8"/>
    </row>
    <row r="85">
      <c r="A85" s="10"/>
      <c r="B85" s="10"/>
      <c r="C85" s="10"/>
      <c r="D85" s="29"/>
      <c r="E85" s="13"/>
      <c r="F85" s="13"/>
      <c r="G85" s="13"/>
      <c r="H85" s="13"/>
      <c r="I85" s="13"/>
      <c r="J85" s="8"/>
      <c r="K85" s="8"/>
    </row>
    <row r="86">
      <c r="A86" s="24"/>
      <c r="B86" s="109" t="s">
        <v>154</v>
      </c>
      <c r="C86" s="71"/>
      <c r="D86" s="31"/>
      <c r="E86" s="108">
        <f t="shared" ref="E86:H86" si="16">E79/E3</f>
        <v>54.5</v>
      </c>
      <c r="F86" s="108">
        <f t="shared" si="16"/>
        <v>42.7</v>
      </c>
      <c r="G86" s="108">
        <f t="shared" si="16"/>
        <v>67.2</v>
      </c>
      <c r="H86" s="108">
        <f t="shared" si="16"/>
        <v>63.5</v>
      </c>
      <c r="I86" s="110"/>
      <c r="J86" s="8"/>
      <c r="K86" s="8"/>
    </row>
    <row r="87">
      <c r="A87" s="10"/>
      <c r="B87" s="10" t="s">
        <v>162</v>
      </c>
      <c r="C87" s="10"/>
      <c r="D87" s="29"/>
      <c r="E87" s="13"/>
      <c r="F87" s="13"/>
      <c r="G87" s="13"/>
      <c r="H87" s="13"/>
      <c r="I87" s="13"/>
      <c r="J87" s="130"/>
      <c r="K87" s="130" t="s">
        <v>156</v>
      </c>
    </row>
    <row r="88">
      <c r="A88" s="10"/>
      <c r="B88" s="10"/>
      <c r="C88" s="10"/>
      <c r="D88" s="29"/>
      <c r="E88" s="13"/>
      <c r="F88" s="13"/>
      <c r="G88" s="13"/>
      <c r="H88" s="13"/>
      <c r="I88" s="13"/>
      <c r="J88" s="8"/>
      <c r="K88" s="8"/>
    </row>
    <row r="89">
      <c r="A89" s="10"/>
      <c r="B89" s="10"/>
      <c r="C89" s="10"/>
      <c r="D89" s="29"/>
      <c r="E89" s="13"/>
      <c r="F89" s="13"/>
      <c r="G89" s="13"/>
      <c r="H89" s="13"/>
      <c r="I89" s="13"/>
      <c r="J89" s="8"/>
      <c r="K89" s="8"/>
    </row>
    <row r="90">
      <c r="A90" s="24"/>
      <c r="B90" s="24" t="s">
        <v>172</v>
      </c>
      <c r="C90" s="24"/>
      <c r="D90" s="25"/>
      <c r="E90" s="13"/>
      <c r="F90" s="13"/>
      <c r="G90" s="13"/>
      <c r="H90" s="13"/>
      <c r="I90" s="13"/>
      <c r="J90" s="8"/>
      <c r="K90" s="8"/>
    </row>
    <row r="91">
      <c r="A91" s="10"/>
      <c r="B91" s="10"/>
      <c r="C91" s="10"/>
      <c r="D91" s="29"/>
      <c r="E91" s="13"/>
      <c r="F91" s="13"/>
      <c r="G91" s="13"/>
      <c r="H91" s="13"/>
      <c r="I91" s="13"/>
      <c r="J91" s="8"/>
      <c r="K91" s="8"/>
    </row>
    <row r="92">
      <c r="A92" s="10"/>
      <c r="B92" s="10"/>
      <c r="C92" s="10"/>
      <c r="D92" s="29"/>
      <c r="E92" s="13"/>
      <c r="F92" s="13"/>
      <c r="G92" s="13"/>
      <c r="H92" s="13"/>
      <c r="I92" s="13"/>
      <c r="J92" s="8"/>
      <c r="K92" s="8"/>
    </row>
    <row r="93">
      <c r="A93" s="10"/>
      <c r="B93" s="10"/>
      <c r="C93" s="10"/>
      <c r="D93" s="29"/>
      <c r="E93" s="13"/>
      <c r="F93" s="13"/>
      <c r="G93" s="13"/>
      <c r="H93" s="13"/>
      <c r="I93" s="13"/>
      <c r="J93" s="8"/>
      <c r="K93" s="8"/>
    </row>
    <row r="94">
      <c r="A94" s="10"/>
      <c r="B94" s="10"/>
      <c r="C94" s="10"/>
      <c r="D94" s="29"/>
      <c r="E94" s="13"/>
      <c r="F94" s="13"/>
      <c r="G94" s="13"/>
      <c r="H94" s="13"/>
      <c r="I94" s="13"/>
      <c r="J94" s="8"/>
      <c r="K94" s="8"/>
    </row>
    <row r="95">
      <c r="A95" s="10"/>
      <c r="B95" s="10"/>
      <c r="C95" s="10"/>
      <c r="D95" s="29"/>
      <c r="E95" s="13"/>
      <c r="F95" s="13"/>
      <c r="G95" s="13"/>
      <c r="H95" s="13"/>
      <c r="I95" s="13"/>
      <c r="J95" s="8"/>
      <c r="K95" s="8"/>
    </row>
    <row r="96">
      <c r="A96" s="10"/>
      <c r="B96" s="10"/>
      <c r="C96" s="10"/>
      <c r="D96" s="29"/>
      <c r="E96" s="13"/>
      <c r="F96" s="13"/>
      <c r="G96" s="13"/>
      <c r="H96" s="13"/>
      <c r="I96" s="13"/>
      <c r="J96" s="8"/>
      <c r="K96" s="8"/>
    </row>
    <row r="97">
      <c r="A97" s="10"/>
      <c r="B97" s="10"/>
      <c r="C97" s="10"/>
      <c r="D97" s="29"/>
      <c r="E97" s="13"/>
      <c r="F97" s="13"/>
      <c r="G97" s="13"/>
      <c r="H97" s="13"/>
      <c r="I97" s="13"/>
      <c r="J97" s="8"/>
      <c r="K97" s="8"/>
    </row>
    <row r="98">
      <c r="A98" s="10"/>
      <c r="B98" s="10"/>
      <c r="C98" s="10"/>
      <c r="D98" s="29"/>
      <c r="E98" s="13"/>
      <c r="F98" s="13"/>
      <c r="G98" s="13"/>
      <c r="H98" s="13"/>
      <c r="I98" s="13"/>
      <c r="J98" s="8"/>
      <c r="K98" s="8"/>
    </row>
    <row r="99">
      <c r="A99" s="10"/>
      <c r="B99" s="10"/>
      <c r="C99" s="10"/>
      <c r="D99" s="29"/>
      <c r="E99" s="13"/>
      <c r="F99" s="13"/>
      <c r="G99" s="13"/>
      <c r="H99" s="13"/>
      <c r="I99" s="13"/>
      <c r="J99" s="8"/>
      <c r="K99" s="8"/>
    </row>
    <row r="100">
      <c r="A100" s="10"/>
      <c r="B100" s="10"/>
      <c r="C100" s="10"/>
      <c r="D100" s="29"/>
      <c r="E100" s="13"/>
      <c r="F100" s="13"/>
      <c r="G100" s="13"/>
      <c r="H100" s="13"/>
      <c r="I100" s="13"/>
      <c r="J100" s="8"/>
      <c r="K100" s="8"/>
    </row>
    <row r="101">
      <c r="A101" s="10"/>
      <c r="B101" s="10"/>
      <c r="C101" s="10"/>
      <c r="D101" s="29"/>
      <c r="E101" s="13"/>
      <c r="F101" s="13"/>
      <c r="G101" s="13"/>
      <c r="H101" s="13"/>
      <c r="I101" s="13"/>
      <c r="J101" s="8"/>
      <c r="K101" s="8"/>
    </row>
    <row r="102">
      <c r="A102" s="10"/>
      <c r="B102" s="10"/>
      <c r="C102" s="10"/>
      <c r="D102" s="29"/>
      <c r="E102" s="13"/>
      <c r="F102" s="13"/>
      <c r="G102" s="13"/>
      <c r="H102" s="13"/>
      <c r="I102" s="13"/>
      <c r="J102" s="8"/>
      <c r="K102" s="8"/>
    </row>
    <row r="103">
      <c r="A103" s="10"/>
      <c r="B103" s="10"/>
      <c r="C103" s="10"/>
      <c r="D103" s="29"/>
      <c r="E103" s="13"/>
      <c r="F103" s="13"/>
      <c r="G103" s="13"/>
      <c r="H103" s="13"/>
      <c r="I103" s="13"/>
      <c r="J103" s="8"/>
      <c r="K103" s="8"/>
    </row>
    <row r="104">
      <c r="A104" s="10"/>
      <c r="B104" s="10"/>
      <c r="C104" s="10"/>
      <c r="D104" s="29"/>
      <c r="E104" s="13"/>
      <c r="F104" s="13"/>
      <c r="G104" s="13"/>
      <c r="H104" s="13"/>
      <c r="I104" s="13"/>
      <c r="J104" s="8"/>
      <c r="K104" s="8"/>
    </row>
    <row r="105">
      <c r="A105" s="10"/>
      <c r="B105" s="10"/>
      <c r="C105" s="10"/>
      <c r="D105" s="29"/>
      <c r="E105" s="13"/>
      <c r="F105" s="13"/>
      <c r="G105" s="13"/>
      <c r="H105" s="13"/>
      <c r="I105" s="13"/>
      <c r="J105" s="8"/>
      <c r="K105" s="8"/>
    </row>
    <row r="106">
      <c r="A106" s="10"/>
      <c r="B106" s="10"/>
      <c r="C106" s="10"/>
      <c r="D106" s="29"/>
      <c r="E106" s="13"/>
      <c r="F106" s="13"/>
      <c r="G106" s="13"/>
      <c r="H106" s="13"/>
      <c r="I106" s="13"/>
      <c r="J106" s="8"/>
      <c r="K106" s="8"/>
    </row>
    <row r="107">
      <c r="A107" s="10"/>
      <c r="B107" s="10"/>
      <c r="C107" s="10"/>
      <c r="D107" s="29"/>
      <c r="E107" s="13"/>
      <c r="F107" s="13"/>
      <c r="G107" s="13"/>
      <c r="H107" s="13"/>
      <c r="I107" s="13"/>
      <c r="J107" s="8"/>
      <c r="K107" s="8"/>
    </row>
    <row r="108">
      <c r="A108" s="10"/>
      <c r="B108" s="10"/>
      <c r="C108" s="10"/>
      <c r="D108" s="29"/>
      <c r="E108" s="13"/>
      <c r="F108" s="13"/>
      <c r="G108" s="13"/>
      <c r="H108" s="13"/>
      <c r="I108" s="13"/>
      <c r="J108" s="8"/>
      <c r="K108" s="8"/>
    </row>
    <row r="109">
      <c r="A109" s="10"/>
      <c r="B109" s="10"/>
      <c r="C109" s="10"/>
      <c r="D109" s="29"/>
      <c r="E109" s="13"/>
      <c r="F109" s="13"/>
      <c r="G109" s="13"/>
      <c r="H109" s="13"/>
      <c r="I109" s="13"/>
      <c r="J109" s="8"/>
      <c r="K109" s="8"/>
    </row>
    <row r="110">
      <c r="A110" s="10"/>
      <c r="B110" s="10"/>
      <c r="C110" s="10"/>
      <c r="D110" s="29"/>
      <c r="E110" s="13"/>
      <c r="F110" s="13"/>
      <c r="G110" s="13"/>
      <c r="H110" s="13"/>
      <c r="I110" s="13"/>
      <c r="J110" s="8"/>
      <c r="K110" s="8"/>
    </row>
    <row r="111">
      <c r="A111" s="10"/>
      <c r="B111" s="10"/>
      <c r="C111" s="10"/>
      <c r="D111" s="29"/>
      <c r="E111" s="13"/>
      <c r="F111" s="13"/>
      <c r="G111" s="13"/>
      <c r="H111" s="13"/>
      <c r="I111" s="13"/>
      <c r="J111" s="8"/>
      <c r="K111" s="8"/>
    </row>
    <row r="112">
      <c r="A112" s="10"/>
      <c r="B112" s="10"/>
      <c r="C112" s="10"/>
      <c r="D112" s="29"/>
      <c r="E112" s="13"/>
      <c r="F112" s="13"/>
      <c r="G112" s="13"/>
      <c r="H112" s="13"/>
      <c r="I112" s="13"/>
      <c r="J112" s="8"/>
      <c r="K112" s="8"/>
    </row>
    <row r="113">
      <c r="A113" s="10"/>
      <c r="B113" s="10"/>
      <c r="C113" s="10"/>
      <c r="D113" s="29"/>
      <c r="E113" s="13"/>
      <c r="F113" s="13"/>
      <c r="G113" s="13"/>
      <c r="H113" s="13"/>
      <c r="I113" s="13"/>
      <c r="J113" s="8"/>
      <c r="K113" s="8"/>
    </row>
    <row r="114">
      <c r="A114" s="10"/>
      <c r="B114" s="10"/>
      <c r="C114" s="10"/>
      <c r="D114" s="29"/>
      <c r="E114" s="13"/>
      <c r="F114" s="13"/>
      <c r="G114" s="13"/>
      <c r="H114" s="13"/>
      <c r="I114" s="13"/>
      <c r="J114" s="8"/>
      <c r="K114" s="8"/>
    </row>
    <row r="115">
      <c r="A115" s="10"/>
      <c r="B115" s="10"/>
      <c r="C115" s="10"/>
      <c r="D115" s="29"/>
      <c r="E115" s="13"/>
      <c r="F115" s="13"/>
      <c r="G115" s="13"/>
      <c r="H115" s="13"/>
      <c r="I115" s="13"/>
      <c r="J115" s="8"/>
      <c r="K115" s="8"/>
    </row>
    <row r="116">
      <c r="A116" s="10"/>
      <c r="B116" s="10"/>
      <c r="C116" s="10"/>
      <c r="D116" s="29"/>
      <c r="E116" s="13"/>
      <c r="F116" s="13"/>
      <c r="G116" s="13"/>
      <c r="H116" s="13"/>
      <c r="I116" s="13"/>
      <c r="J116" s="8"/>
      <c r="K116" s="8"/>
    </row>
    <row r="117">
      <c r="A117" s="10"/>
      <c r="B117" s="10"/>
      <c r="C117" s="10"/>
      <c r="D117" s="29"/>
      <c r="E117" s="13"/>
      <c r="F117" s="13"/>
      <c r="G117" s="13"/>
      <c r="H117" s="13"/>
      <c r="I117" s="13"/>
      <c r="J117" s="8"/>
      <c r="K117" s="8"/>
    </row>
    <row r="118">
      <c r="A118" s="10"/>
      <c r="B118" s="10"/>
      <c r="C118" s="10"/>
      <c r="D118" s="29"/>
      <c r="E118" s="13"/>
      <c r="F118" s="13"/>
      <c r="G118" s="13"/>
      <c r="H118" s="13"/>
      <c r="I118" s="13"/>
      <c r="J118" s="8"/>
      <c r="K118" s="8"/>
    </row>
    <row r="119">
      <c r="A119" s="10"/>
      <c r="B119" s="10"/>
      <c r="C119" s="10"/>
      <c r="D119" s="29"/>
      <c r="E119" s="13"/>
      <c r="F119" s="13"/>
      <c r="G119" s="13"/>
      <c r="H119" s="13"/>
      <c r="I119" s="13"/>
      <c r="J119" s="8"/>
      <c r="K119" s="8"/>
    </row>
    <row r="120">
      <c r="A120" s="10"/>
      <c r="B120" s="10"/>
      <c r="C120" s="10"/>
      <c r="D120" s="29"/>
      <c r="E120" s="13"/>
      <c r="F120" s="13"/>
      <c r="G120" s="13"/>
      <c r="H120" s="13"/>
      <c r="I120" s="13"/>
      <c r="J120" s="8"/>
      <c r="K120" s="8"/>
    </row>
    <row r="121">
      <c r="A121" s="10"/>
      <c r="B121" s="10"/>
      <c r="C121" s="10"/>
      <c r="D121" s="29"/>
      <c r="E121" s="13"/>
      <c r="F121" s="13"/>
      <c r="G121" s="13"/>
      <c r="H121" s="13"/>
      <c r="I121" s="13"/>
      <c r="J121" s="8"/>
      <c r="K121" s="8"/>
    </row>
    <row r="122">
      <c r="A122" s="10"/>
      <c r="B122" s="10"/>
      <c r="C122" s="10"/>
      <c r="D122" s="29"/>
      <c r="E122" s="13"/>
      <c r="F122" s="13"/>
      <c r="G122" s="13"/>
      <c r="H122" s="13"/>
      <c r="I122" s="13"/>
      <c r="J122" s="8"/>
      <c r="K122" s="8"/>
    </row>
    <row r="123">
      <c r="A123" s="10"/>
      <c r="B123" s="10"/>
      <c r="C123" s="10"/>
      <c r="D123" s="29"/>
      <c r="E123" s="13"/>
      <c r="F123" s="13"/>
      <c r="G123" s="13"/>
      <c r="H123" s="13"/>
      <c r="I123" s="13"/>
      <c r="J123" s="8"/>
      <c r="K123" s="8"/>
    </row>
    <row r="124">
      <c r="A124" s="10"/>
      <c r="B124" s="10"/>
      <c r="C124" s="10"/>
      <c r="D124" s="29"/>
      <c r="E124" s="13"/>
      <c r="F124" s="13"/>
      <c r="G124" s="13"/>
      <c r="H124" s="13"/>
      <c r="I124" s="13"/>
      <c r="J124" s="8"/>
      <c r="K124" s="8"/>
    </row>
    <row r="125">
      <c r="A125" s="10"/>
      <c r="B125" s="10"/>
      <c r="C125" s="10"/>
      <c r="D125" s="29"/>
      <c r="E125" s="13"/>
      <c r="F125" s="13"/>
      <c r="G125" s="13"/>
      <c r="H125" s="13"/>
      <c r="I125" s="13"/>
      <c r="J125" s="8"/>
      <c r="K125" s="8"/>
    </row>
    <row r="126">
      <c r="A126" s="10"/>
      <c r="B126" s="10"/>
      <c r="C126" s="10"/>
      <c r="D126" s="29"/>
      <c r="E126" s="13"/>
      <c r="F126" s="13"/>
      <c r="G126" s="13"/>
      <c r="H126" s="13"/>
      <c r="I126" s="13"/>
      <c r="J126" s="8"/>
      <c r="K126" s="8"/>
    </row>
    <row r="127">
      <c r="A127" s="10"/>
      <c r="B127" s="10"/>
      <c r="C127" s="10"/>
      <c r="D127" s="29"/>
      <c r="E127" s="13"/>
      <c r="F127" s="13"/>
      <c r="G127" s="13"/>
      <c r="H127" s="13"/>
      <c r="I127" s="13"/>
      <c r="J127" s="8"/>
      <c r="K127" s="8"/>
    </row>
    <row r="128">
      <c r="A128" s="10"/>
      <c r="B128" s="10"/>
      <c r="C128" s="10"/>
      <c r="D128" s="29"/>
      <c r="E128" s="13"/>
      <c r="F128" s="13"/>
      <c r="G128" s="13"/>
      <c r="H128" s="13"/>
      <c r="I128" s="13"/>
      <c r="J128" s="8"/>
      <c r="K128" s="8"/>
    </row>
    <row r="129">
      <c r="A129" s="10"/>
      <c r="B129" s="10"/>
      <c r="C129" s="10"/>
      <c r="D129" s="29"/>
      <c r="E129" s="13"/>
      <c r="F129" s="13"/>
      <c r="G129" s="13"/>
      <c r="H129" s="13"/>
      <c r="I129" s="13"/>
      <c r="J129" s="8"/>
      <c r="K129" s="8"/>
    </row>
    <row r="130">
      <c r="A130" s="10"/>
      <c r="B130" s="10"/>
      <c r="C130" s="10"/>
      <c r="D130" s="29"/>
      <c r="E130" s="13"/>
      <c r="F130" s="13"/>
      <c r="G130" s="13"/>
      <c r="H130" s="13"/>
      <c r="I130" s="13"/>
      <c r="J130" s="8"/>
      <c r="K130" s="8"/>
    </row>
    <row r="131">
      <c r="A131" s="10"/>
      <c r="B131" s="10"/>
      <c r="C131" s="10"/>
      <c r="D131" s="29"/>
      <c r="E131" s="13"/>
      <c r="F131" s="13"/>
      <c r="G131" s="13"/>
      <c r="H131" s="13"/>
      <c r="I131" s="13"/>
      <c r="J131" s="8"/>
      <c r="K131" s="8"/>
    </row>
    <row r="132">
      <c r="A132" s="10"/>
      <c r="B132" s="10"/>
      <c r="C132" s="10"/>
      <c r="D132" s="29"/>
      <c r="E132" s="13"/>
      <c r="F132" s="13"/>
      <c r="G132" s="13"/>
      <c r="H132" s="13"/>
      <c r="I132" s="13"/>
      <c r="J132" s="8"/>
      <c r="K132" s="8"/>
    </row>
    <row r="133">
      <c r="A133" s="10"/>
      <c r="B133" s="10"/>
      <c r="C133" s="10"/>
      <c r="D133" s="29"/>
      <c r="E133" s="13"/>
      <c r="F133" s="13"/>
      <c r="G133" s="13"/>
      <c r="H133" s="13"/>
      <c r="I133" s="13"/>
      <c r="J133" s="8"/>
      <c r="K133" s="8"/>
    </row>
    <row r="134">
      <c r="A134" s="10"/>
      <c r="B134" s="10"/>
      <c r="C134" s="10"/>
      <c r="D134" s="29"/>
      <c r="E134" s="13"/>
      <c r="F134" s="13"/>
      <c r="G134" s="13"/>
      <c r="H134" s="13"/>
      <c r="I134" s="13"/>
      <c r="J134" s="8"/>
      <c r="K134" s="8"/>
    </row>
    <row r="135">
      <c r="A135" s="10"/>
      <c r="B135" s="10"/>
      <c r="C135" s="10"/>
      <c r="D135" s="29"/>
      <c r="E135" s="13"/>
      <c r="F135" s="13"/>
      <c r="G135" s="13"/>
      <c r="H135" s="13"/>
      <c r="I135" s="13"/>
      <c r="J135" s="8"/>
      <c r="K135" s="8"/>
    </row>
    <row r="136">
      <c r="A136" s="10"/>
      <c r="B136" s="10"/>
      <c r="C136" s="10"/>
      <c r="D136" s="29"/>
      <c r="E136" s="13"/>
      <c r="F136" s="13"/>
      <c r="G136" s="13"/>
      <c r="H136" s="13"/>
      <c r="I136" s="13"/>
      <c r="J136" s="8"/>
      <c r="K136" s="8"/>
    </row>
    <row r="137">
      <c r="A137" s="10"/>
      <c r="B137" s="10"/>
      <c r="C137" s="10"/>
      <c r="D137" s="29"/>
      <c r="E137" s="13"/>
      <c r="F137" s="13"/>
      <c r="G137" s="13"/>
      <c r="H137" s="13"/>
      <c r="I137" s="13"/>
      <c r="J137" s="8"/>
      <c r="K137" s="8"/>
    </row>
    <row r="138">
      <c r="A138" s="10"/>
      <c r="B138" s="10"/>
      <c r="C138" s="10"/>
      <c r="D138" s="29"/>
      <c r="E138" s="13"/>
      <c r="F138" s="13"/>
      <c r="G138" s="13"/>
      <c r="H138" s="13"/>
      <c r="I138" s="13"/>
      <c r="J138" s="8"/>
      <c r="K138" s="8"/>
    </row>
    <row r="139">
      <c r="A139" s="10"/>
      <c r="B139" s="10"/>
      <c r="C139" s="10"/>
      <c r="D139" s="29"/>
      <c r="E139" s="13"/>
      <c r="F139" s="13"/>
      <c r="G139" s="13"/>
      <c r="H139" s="13"/>
      <c r="I139" s="13"/>
      <c r="J139" s="8"/>
      <c r="K139" s="8"/>
    </row>
    <row r="140">
      <c r="A140" s="10"/>
      <c r="B140" s="10"/>
      <c r="C140" s="10"/>
      <c r="D140" s="29"/>
      <c r="E140" s="13"/>
      <c r="F140" s="13"/>
      <c r="G140" s="13"/>
      <c r="H140" s="13"/>
      <c r="I140" s="13"/>
      <c r="J140" s="8"/>
      <c r="K140" s="8"/>
    </row>
    <row r="141">
      <c r="A141" s="10"/>
      <c r="B141" s="10"/>
      <c r="C141" s="10"/>
      <c r="D141" s="29"/>
      <c r="E141" s="13"/>
      <c r="F141" s="13"/>
      <c r="G141" s="13"/>
      <c r="H141" s="13"/>
      <c r="I141" s="13"/>
      <c r="J141" s="8"/>
      <c r="K141" s="8"/>
    </row>
    <row r="142">
      <c r="A142" s="10"/>
      <c r="B142" s="10"/>
      <c r="C142" s="10"/>
      <c r="D142" s="29"/>
      <c r="E142" s="13"/>
      <c r="F142" s="13"/>
      <c r="G142" s="13"/>
      <c r="H142" s="13"/>
      <c r="I142" s="13"/>
      <c r="J142" s="8"/>
      <c r="K142" s="8"/>
    </row>
    <row r="143">
      <c r="A143" s="10"/>
      <c r="B143" s="10"/>
      <c r="C143" s="10"/>
      <c r="D143" s="29"/>
      <c r="E143" s="13"/>
      <c r="F143" s="13"/>
      <c r="G143" s="13"/>
      <c r="H143" s="13"/>
      <c r="I143" s="13"/>
      <c r="J143" s="8"/>
      <c r="K143" s="8"/>
    </row>
    <row r="144">
      <c r="A144" s="10"/>
      <c r="B144" s="10"/>
      <c r="C144" s="10"/>
      <c r="D144" s="29"/>
      <c r="E144" s="13"/>
      <c r="F144" s="13"/>
      <c r="G144" s="13"/>
      <c r="H144" s="13"/>
      <c r="I144" s="13"/>
      <c r="J144" s="8"/>
      <c r="K144" s="8"/>
    </row>
    <row r="145">
      <c r="A145" s="10"/>
      <c r="B145" s="10"/>
      <c r="C145" s="10"/>
      <c r="D145" s="29"/>
      <c r="E145" s="13"/>
      <c r="F145" s="13"/>
      <c r="G145" s="13"/>
      <c r="H145" s="13"/>
      <c r="I145" s="13"/>
      <c r="J145" s="8"/>
      <c r="K145" s="8"/>
    </row>
    <row r="146">
      <c r="A146" s="10"/>
      <c r="B146" s="10"/>
      <c r="C146" s="10"/>
      <c r="D146" s="29"/>
      <c r="E146" s="13"/>
      <c r="F146" s="13"/>
      <c r="G146" s="13"/>
      <c r="H146" s="13"/>
      <c r="I146" s="13"/>
      <c r="J146" s="8"/>
      <c r="K146" s="8"/>
    </row>
    <row r="147">
      <c r="A147" s="10"/>
      <c r="B147" s="10"/>
      <c r="C147" s="10"/>
      <c r="D147" s="29"/>
      <c r="E147" s="13"/>
      <c r="F147" s="13"/>
      <c r="G147" s="13"/>
      <c r="H147" s="13"/>
      <c r="I147" s="13"/>
      <c r="J147" s="8"/>
      <c r="K147" s="8"/>
    </row>
    <row r="148">
      <c r="A148" s="10"/>
      <c r="B148" s="10"/>
      <c r="C148" s="10"/>
      <c r="D148" s="29"/>
      <c r="E148" s="13"/>
      <c r="F148" s="13"/>
      <c r="G148" s="13"/>
      <c r="H148" s="13"/>
      <c r="I148" s="13"/>
      <c r="J148" s="8"/>
      <c r="K148" s="8"/>
    </row>
    <row r="149">
      <c r="A149" s="10"/>
      <c r="B149" s="10"/>
      <c r="C149" s="10"/>
      <c r="D149" s="29"/>
      <c r="E149" s="13"/>
      <c r="F149" s="13"/>
      <c r="G149" s="13"/>
      <c r="H149" s="13"/>
      <c r="I149" s="13"/>
      <c r="J149" s="8"/>
      <c r="K149" s="8"/>
    </row>
    <row r="150">
      <c r="A150" s="10"/>
      <c r="B150" s="10"/>
      <c r="C150" s="10"/>
      <c r="D150" s="29"/>
      <c r="E150" s="13"/>
      <c r="F150" s="13"/>
      <c r="G150" s="13"/>
      <c r="H150" s="13"/>
      <c r="I150" s="13"/>
      <c r="J150" s="8"/>
      <c r="K150" s="8"/>
    </row>
    <row r="151">
      <c r="A151" s="10"/>
      <c r="B151" s="10"/>
      <c r="C151" s="10"/>
      <c r="D151" s="29"/>
      <c r="E151" s="13"/>
      <c r="F151" s="13"/>
      <c r="G151" s="13"/>
      <c r="H151" s="13"/>
      <c r="I151" s="13"/>
      <c r="J151" s="8"/>
      <c r="K151" s="8"/>
    </row>
    <row r="152">
      <c r="A152" s="10"/>
      <c r="B152" s="10"/>
      <c r="C152" s="10"/>
      <c r="D152" s="29"/>
      <c r="E152" s="13"/>
      <c r="F152" s="13"/>
      <c r="G152" s="13"/>
      <c r="H152" s="13"/>
      <c r="I152" s="13"/>
      <c r="J152" s="8"/>
      <c r="K152" s="8"/>
    </row>
    <row r="153">
      <c r="A153" s="10"/>
      <c r="B153" s="10"/>
      <c r="C153" s="10"/>
      <c r="D153" s="29"/>
      <c r="E153" s="13"/>
      <c r="F153" s="13"/>
      <c r="G153" s="13"/>
      <c r="H153" s="13"/>
      <c r="I153" s="13"/>
      <c r="J153" s="8"/>
      <c r="K153" s="8"/>
    </row>
    <row r="154">
      <c r="A154" s="10"/>
      <c r="B154" s="10"/>
      <c r="C154" s="10"/>
      <c r="D154" s="29"/>
      <c r="E154" s="13"/>
      <c r="F154" s="13"/>
      <c r="G154" s="13"/>
      <c r="H154" s="13"/>
      <c r="I154" s="13"/>
      <c r="J154" s="8"/>
      <c r="K154" s="8"/>
    </row>
    <row r="155">
      <c r="A155" s="10"/>
      <c r="B155" s="10"/>
      <c r="C155" s="10"/>
      <c r="D155" s="29"/>
      <c r="E155" s="13"/>
      <c r="F155" s="13"/>
      <c r="G155" s="13"/>
      <c r="H155" s="13"/>
      <c r="I155" s="13"/>
      <c r="J155" s="8"/>
      <c r="K155" s="8"/>
    </row>
    <row r="156">
      <c r="A156" s="10"/>
      <c r="B156" s="10"/>
      <c r="C156" s="10"/>
      <c r="D156" s="29"/>
      <c r="E156" s="13"/>
      <c r="F156" s="13"/>
      <c r="G156" s="13"/>
      <c r="H156" s="13"/>
      <c r="I156" s="13"/>
      <c r="J156" s="8"/>
      <c r="K156" s="8"/>
    </row>
    <row r="157">
      <c r="A157" s="10"/>
      <c r="B157" s="10"/>
      <c r="C157" s="10"/>
      <c r="D157" s="29"/>
      <c r="E157" s="13"/>
      <c r="F157" s="13"/>
      <c r="G157" s="13"/>
      <c r="H157" s="13"/>
      <c r="I157" s="13"/>
      <c r="J157" s="8"/>
      <c r="K157" s="8"/>
    </row>
    <row r="158">
      <c r="A158" s="10"/>
      <c r="B158" s="10"/>
      <c r="C158" s="10"/>
      <c r="D158" s="29"/>
      <c r="E158" s="13"/>
      <c r="F158" s="13"/>
      <c r="G158" s="13"/>
      <c r="H158" s="13"/>
      <c r="I158" s="13"/>
      <c r="J158" s="8"/>
      <c r="K158" s="8"/>
    </row>
    <row r="159">
      <c r="A159" s="10"/>
      <c r="B159" s="10"/>
      <c r="C159" s="10"/>
      <c r="D159" s="29"/>
      <c r="E159" s="13"/>
      <c r="F159" s="13"/>
      <c r="G159" s="13"/>
      <c r="H159" s="13"/>
      <c r="I159" s="13"/>
      <c r="J159" s="8"/>
      <c r="K159" s="8"/>
    </row>
    <row r="160">
      <c r="A160" s="10"/>
      <c r="B160" s="10"/>
      <c r="C160" s="10"/>
      <c r="D160" s="29"/>
      <c r="E160" s="13"/>
      <c r="F160" s="13"/>
      <c r="G160" s="13"/>
      <c r="H160" s="13"/>
      <c r="I160" s="13"/>
      <c r="J160" s="8"/>
      <c r="K160" s="8"/>
    </row>
    <row r="161">
      <c r="A161" s="10"/>
      <c r="B161" s="10"/>
      <c r="C161" s="10"/>
      <c r="D161" s="29"/>
      <c r="E161" s="13"/>
      <c r="F161" s="13"/>
      <c r="G161" s="13"/>
      <c r="H161" s="13"/>
      <c r="I161" s="13"/>
      <c r="J161" s="8"/>
      <c r="K161" s="8"/>
    </row>
    <row r="162">
      <c r="A162" s="10"/>
      <c r="B162" s="10"/>
      <c r="C162" s="10"/>
      <c r="D162" s="29"/>
      <c r="E162" s="13"/>
      <c r="F162" s="13"/>
      <c r="G162" s="13"/>
      <c r="H162" s="13"/>
      <c r="I162" s="13"/>
      <c r="J162" s="8"/>
      <c r="K162" s="8"/>
    </row>
    <row r="163">
      <c r="A163" s="10"/>
      <c r="B163" s="10"/>
      <c r="C163" s="10"/>
      <c r="D163" s="29"/>
      <c r="E163" s="13"/>
      <c r="F163" s="13"/>
      <c r="G163" s="13"/>
      <c r="H163" s="13"/>
      <c r="I163" s="13"/>
      <c r="J163" s="8"/>
      <c r="K163" s="8"/>
    </row>
    <row r="164">
      <c r="A164" s="10"/>
      <c r="B164" s="10"/>
      <c r="C164" s="10"/>
      <c r="D164" s="29"/>
      <c r="E164" s="13"/>
      <c r="F164" s="13"/>
      <c r="G164" s="13"/>
      <c r="H164" s="13"/>
      <c r="I164" s="13"/>
      <c r="J164" s="8"/>
      <c r="K164" s="8"/>
    </row>
    <row r="165">
      <c r="A165" s="10"/>
      <c r="B165" s="10"/>
      <c r="C165" s="10"/>
      <c r="D165" s="29"/>
      <c r="E165" s="13"/>
      <c r="F165" s="13"/>
      <c r="G165" s="13"/>
      <c r="H165" s="13"/>
      <c r="I165" s="13"/>
      <c r="J165" s="8"/>
      <c r="K165" s="8"/>
    </row>
    <row r="166">
      <c r="A166" s="10"/>
      <c r="B166" s="10"/>
      <c r="C166" s="10"/>
      <c r="D166" s="29"/>
      <c r="E166" s="13"/>
      <c r="F166" s="13"/>
      <c r="G166" s="13"/>
      <c r="H166" s="13"/>
      <c r="I166" s="13"/>
      <c r="J166" s="8"/>
      <c r="K166" s="8"/>
    </row>
    <row r="167">
      <c r="A167" s="10"/>
      <c r="B167" s="10"/>
      <c r="C167" s="10"/>
      <c r="D167" s="29"/>
      <c r="E167" s="13"/>
      <c r="F167" s="13"/>
      <c r="G167" s="13"/>
      <c r="H167" s="13"/>
      <c r="I167" s="13"/>
      <c r="J167" s="8"/>
      <c r="K167" s="8"/>
    </row>
    <row r="168">
      <c r="A168" s="10"/>
      <c r="B168" s="10"/>
      <c r="C168" s="10"/>
      <c r="D168" s="29"/>
      <c r="E168" s="13"/>
      <c r="F168" s="13"/>
      <c r="G168" s="13"/>
      <c r="H168" s="13"/>
      <c r="I168" s="13"/>
      <c r="J168" s="8"/>
      <c r="K168" s="8"/>
    </row>
    <row r="169">
      <c r="A169" s="10"/>
      <c r="B169" s="10"/>
      <c r="C169" s="10"/>
      <c r="D169" s="29"/>
      <c r="E169" s="13"/>
      <c r="F169" s="13"/>
      <c r="G169" s="13"/>
      <c r="H169" s="13"/>
      <c r="I169" s="13"/>
      <c r="J169" s="8"/>
      <c r="K169" s="8"/>
    </row>
    <row r="170">
      <c r="A170" s="10"/>
      <c r="B170" s="10"/>
      <c r="C170" s="10"/>
      <c r="D170" s="29"/>
      <c r="E170" s="13"/>
      <c r="F170" s="13"/>
      <c r="G170" s="13"/>
      <c r="H170" s="13"/>
      <c r="I170" s="13"/>
      <c r="J170" s="8"/>
      <c r="K170" s="8"/>
    </row>
    <row r="171">
      <c r="A171" s="10"/>
      <c r="B171" s="10"/>
      <c r="C171" s="10"/>
      <c r="D171" s="29"/>
      <c r="E171" s="13"/>
      <c r="F171" s="13"/>
      <c r="G171" s="13"/>
      <c r="H171" s="13"/>
      <c r="I171" s="13"/>
      <c r="J171" s="8"/>
      <c r="K171" s="8"/>
    </row>
    <row r="172">
      <c r="A172" s="10"/>
      <c r="B172" s="10"/>
      <c r="C172" s="10"/>
      <c r="D172" s="29"/>
      <c r="E172" s="13"/>
      <c r="F172" s="13"/>
      <c r="G172" s="13"/>
      <c r="H172" s="13"/>
      <c r="I172" s="13"/>
      <c r="J172" s="8"/>
      <c r="K172" s="8"/>
    </row>
    <row r="173">
      <c r="A173" s="10"/>
      <c r="B173" s="10"/>
      <c r="C173" s="10"/>
      <c r="D173" s="29"/>
      <c r="E173" s="13"/>
      <c r="F173" s="13"/>
      <c r="G173" s="13"/>
      <c r="H173" s="13"/>
      <c r="I173" s="13"/>
      <c r="J173" s="8"/>
      <c r="K173" s="8"/>
    </row>
    <row r="174">
      <c r="A174" s="10"/>
      <c r="B174" s="10"/>
      <c r="C174" s="10"/>
      <c r="D174" s="29"/>
      <c r="E174" s="13"/>
      <c r="F174" s="13"/>
      <c r="G174" s="13"/>
      <c r="H174" s="13"/>
      <c r="I174" s="13"/>
      <c r="J174" s="8"/>
      <c r="K174" s="8"/>
    </row>
    <row r="175">
      <c r="A175" s="10"/>
      <c r="B175" s="10"/>
      <c r="C175" s="10"/>
      <c r="D175" s="29"/>
      <c r="E175" s="13"/>
      <c r="F175" s="13"/>
      <c r="G175" s="13"/>
      <c r="H175" s="13"/>
      <c r="I175" s="13"/>
      <c r="J175" s="8"/>
      <c r="K175" s="8"/>
    </row>
    <row r="176">
      <c r="A176" s="10"/>
      <c r="B176" s="10"/>
      <c r="C176" s="10"/>
      <c r="D176" s="29"/>
      <c r="E176" s="13"/>
      <c r="F176" s="13"/>
      <c r="G176" s="13"/>
      <c r="H176" s="13"/>
      <c r="I176" s="13"/>
      <c r="J176" s="8"/>
      <c r="K176" s="8"/>
    </row>
    <row r="177">
      <c r="A177" s="10"/>
      <c r="B177" s="10"/>
      <c r="C177" s="10"/>
      <c r="D177" s="29"/>
      <c r="E177" s="13"/>
      <c r="F177" s="13"/>
      <c r="G177" s="13"/>
      <c r="H177" s="13"/>
      <c r="I177" s="13"/>
      <c r="J177" s="8"/>
      <c r="K177" s="8"/>
    </row>
    <row r="178">
      <c r="A178" s="10"/>
      <c r="B178" s="10"/>
      <c r="C178" s="10"/>
      <c r="D178" s="29"/>
      <c r="E178" s="13"/>
      <c r="F178" s="13"/>
      <c r="G178" s="13"/>
      <c r="H178" s="13"/>
      <c r="I178" s="13"/>
      <c r="J178" s="8"/>
      <c r="K178" s="8"/>
    </row>
    <row r="179">
      <c r="A179" s="10"/>
      <c r="B179" s="10"/>
      <c r="C179" s="10"/>
      <c r="D179" s="29"/>
      <c r="E179" s="13"/>
      <c r="F179" s="13"/>
      <c r="G179" s="13"/>
      <c r="H179" s="13"/>
      <c r="I179" s="13"/>
      <c r="J179" s="8"/>
      <c r="K179" s="8"/>
    </row>
    <row r="180">
      <c r="A180" s="10"/>
      <c r="B180" s="10"/>
      <c r="C180" s="10"/>
      <c r="D180" s="29"/>
      <c r="E180" s="13"/>
      <c r="F180" s="13"/>
      <c r="G180" s="13"/>
      <c r="H180" s="13"/>
      <c r="I180" s="13"/>
      <c r="J180" s="8"/>
      <c r="K180" s="8"/>
    </row>
    <row r="181">
      <c r="A181" s="10"/>
      <c r="B181" s="10"/>
      <c r="C181" s="10"/>
      <c r="D181" s="29"/>
      <c r="E181" s="13"/>
      <c r="F181" s="13"/>
      <c r="G181" s="13"/>
      <c r="H181" s="13"/>
      <c r="I181" s="13"/>
      <c r="J181" s="8"/>
      <c r="K181" s="8"/>
    </row>
    <row r="182">
      <c r="A182" s="10"/>
      <c r="B182" s="10"/>
      <c r="C182" s="10"/>
      <c r="D182" s="29"/>
      <c r="E182" s="13"/>
      <c r="F182" s="13"/>
      <c r="G182" s="13"/>
      <c r="H182" s="13"/>
      <c r="I182" s="13"/>
      <c r="J182" s="8"/>
      <c r="K182" s="8"/>
    </row>
    <row r="183">
      <c r="A183" s="10"/>
      <c r="B183" s="10"/>
      <c r="C183" s="10"/>
      <c r="D183" s="29"/>
      <c r="E183" s="13"/>
      <c r="F183" s="13"/>
      <c r="G183" s="13"/>
      <c r="H183" s="13"/>
      <c r="I183" s="13"/>
      <c r="J183" s="8"/>
      <c r="K183" s="8"/>
    </row>
    <row r="184">
      <c r="A184" s="10"/>
      <c r="B184" s="10"/>
      <c r="C184" s="10"/>
      <c r="D184" s="29"/>
      <c r="E184" s="13"/>
      <c r="F184" s="13"/>
      <c r="G184" s="13"/>
      <c r="H184" s="13"/>
      <c r="I184" s="13"/>
      <c r="J184" s="8"/>
      <c r="K184" s="8"/>
    </row>
    <row r="185">
      <c r="A185" s="10"/>
      <c r="B185" s="10"/>
      <c r="C185" s="10"/>
      <c r="D185" s="29"/>
      <c r="E185" s="13"/>
      <c r="F185" s="13"/>
      <c r="G185" s="13"/>
      <c r="H185" s="13"/>
      <c r="I185" s="13"/>
      <c r="J185" s="8"/>
      <c r="K185" s="8"/>
    </row>
    <row r="186">
      <c r="A186" s="10"/>
      <c r="B186" s="10"/>
      <c r="C186" s="10"/>
      <c r="D186" s="29"/>
      <c r="E186" s="13"/>
      <c r="F186" s="13"/>
      <c r="G186" s="13"/>
      <c r="H186" s="13"/>
      <c r="I186" s="13"/>
      <c r="J186" s="8"/>
      <c r="K186" s="8"/>
    </row>
    <row r="187">
      <c r="A187" s="10"/>
      <c r="B187" s="10"/>
      <c r="C187" s="10"/>
      <c r="D187" s="29"/>
      <c r="E187" s="13"/>
      <c r="F187" s="13"/>
      <c r="G187" s="13"/>
      <c r="H187" s="13"/>
      <c r="I187" s="13"/>
      <c r="J187" s="8"/>
      <c r="K187" s="8"/>
    </row>
    <row r="188">
      <c r="A188" s="10"/>
      <c r="B188" s="10"/>
      <c r="C188" s="10"/>
      <c r="D188" s="29"/>
      <c r="E188" s="13"/>
      <c r="F188" s="13"/>
      <c r="G188" s="13"/>
      <c r="H188" s="13"/>
      <c r="I188" s="13"/>
      <c r="J188" s="8"/>
      <c r="K188" s="8"/>
    </row>
    <row r="189">
      <c r="A189" s="10"/>
      <c r="B189" s="10"/>
      <c r="C189" s="10"/>
      <c r="D189" s="29"/>
      <c r="E189" s="13"/>
      <c r="F189" s="13"/>
      <c r="G189" s="13"/>
      <c r="H189" s="13"/>
      <c r="I189" s="13"/>
      <c r="J189" s="8"/>
      <c r="K189" s="8"/>
    </row>
    <row r="190">
      <c r="A190" s="10"/>
      <c r="B190" s="10"/>
      <c r="C190" s="10"/>
      <c r="D190" s="29"/>
      <c r="E190" s="13"/>
      <c r="F190" s="13"/>
      <c r="G190" s="13"/>
      <c r="H190" s="13"/>
      <c r="I190" s="13"/>
      <c r="J190" s="8"/>
      <c r="K190" s="8"/>
    </row>
    <row r="191">
      <c r="A191" s="10"/>
      <c r="B191" s="10"/>
      <c r="C191" s="10"/>
      <c r="D191" s="29"/>
      <c r="E191" s="13"/>
      <c r="F191" s="13"/>
      <c r="G191" s="13"/>
      <c r="H191" s="13"/>
      <c r="I191" s="13"/>
      <c r="J191" s="8"/>
      <c r="K191" s="8"/>
    </row>
    <row r="192">
      <c r="A192" s="10"/>
      <c r="B192" s="10"/>
      <c r="C192" s="10"/>
      <c r="D192" s="29"/>
      <c r="E192" s="13"/>
      <c r="F192" s="13"/>
      <c r="G192" s="13"/>
      <c r="H192" s="13"/>
      <c r="I192" s="13"/>
      <c r="J192" s="8"/>
      <c r="K192" s="8"/>
    </row>
    <row r="193">
      <c r="A193" s="10"/>
      <c r="B193" s="10"/>
      <c r="C193" s="10"/>
      <c r="D193" s="29"/>
      <c r="E193" s="13"/>
      <c r="F193" s="13"/>
      <c r="G193" s="13"/>
      <c r="H193" s="13"/>
      <c r="I193" s="13"/>
      <c r="J193" s="8"/>
      <c r="K193" s="8"/>
    </row>
    <row r="194">
      <c r="A194" s="10"/>
      <c r="B194" s="10"/>
      <c r="C194" s="10"/>
      <c r="D194" s="29"/>
      <c r="E194" s="13"/>
      <c r="F194" s="13"/>
      <c r="G194" s="13"/>
      <c r="H194" s="13"/>
      <c r="I194" s="13"/>
      <c r="J194" s="8"/>
      <c r="K194" s="8"/>
    </row>
    <row r="195">
      <c r="A195" s="10"/>
      <c r="B195" s="10"/>
      <c r="C195" s="10"/>
      <c r="D195" s="29"/>
      <c r="E195" s="13"/>
      <c r="F195" s="13"/>
      <c r="G195" s="13"/>
      <c r="H195" s="13"/>
      <c r="I195" s="13"/>
      <c r="J195" s="8"/>
      <c r="K195" s="8"/>
    </row>
    <row r="196">
      <c r="A196" s="10"/>
      <c r="B196" s="10"/>
      <c r="C196" s="10"/>
      <c r="D196" s="29"/>
      <c r="E196" s="13"/>
      <c r="F196" s="13"/>
      <c r="G196" s="13"/>
      <c r="H196" s="13"/>
      <c r="I196" s="13"/>
      <c r="J196" s="8"/>
      <c r="K196" s="8"/>
    </row>
    <row r="197">
      <c r="A197" s="10"/>
      <c r="B197" s="10"/>
      <c r="C197" s="10"/>
      <c r="D197" s="29"/>
      <c r="E197" s="13"/>
      <c r="F197" s="13"/>
      <c r="G197" s="13"/>
      <c r="H197" s="13"/>
      <c r="I197" s="13"/>
      <c r="J197" s="8"/>
      <c r="K197" s="8"/>
    </row>
    <row r="198">
      <c r="A198" s="10"/>
      <c r="B198" s="10"/>
      <c r="C198" s="10"/>
      <c r="D198" s="29"/>
      <c r="E198" s="13"/>
      <c r="F198" s="13"/>
      <c r="G198" s="13"/>
      <c r="H198" s="13"/>
      <c r="I198" s="13"/>
      <c r="J198" s="8"/>
      <c r="K198" s="8"/>
    </row>
    <row r="199">
      <c r="A199" s="10"/>
      <c r="B199" s="10"/>
      <c r="C199" s="10"/>
      <c r="D199" s="29"/>
      <c r="E199" s="13"/>
      <c r="F199" s="13"/>
      <c r="G199" s="13"/>
      <c r="H199" s="13"/>
      <c r="I199" s="13"/>
      <c r="J199" s="8"/>
      <c r="K199" s="8"/>
    </row>
    <row r="200">
      <c r="A200" s="10"/>
      <c r="B200" s="10"/>
      <c r="C200" s="10"/>
      <c r="D200" s="29"/>
      <c r="E200" s="13"/>
      <c r="F200" s="13"/>
      <c r="G200" s="13"/>
      <c r="H200" s="13"/>
      <c r="I200" s="13"/>
      <c r="J200" s="8"/>
      <c r="K200" s="8"/>
    </row>
    <row r="201">
      <c r="A201" s="10"/>
      <c r="B201" s="10"/>
      <c r="C201" s="10"/>
      <c r="D201" s="29"/>
      <c r="E201" s="13"/>
      <c r="F201" s="13"/>
      <c r="G201" s="13"/>
      <c r="H201" s="13"/>
      <c r="I201" s="13"/>
      <c r="J201" s="8"/>
      <c r="K201" s="8"/>
    </row>
    <row r="202">
      <c r="A202" s="10"/>
      <c r="B202" s="10"/>
      <c r="C202" s="10"/>
      <c r="D202" s="29"/>
      <c r="E202" s="13"/>
      <c r="F202" s="13"/>
      <c r="G202" s="13"/>
      <c r="H202" s="13"/>
      <c r="I202" s="13"/>
      <c r="J202" s="8"/>
      <c r="K202" s="8"/>
    </row>
    <row r="203">
      <c r="A203" s="10"/>
      <c r="B203" s="10"/>
      <c r="C203" s="10"/>
      <c r="D203" s="29"/>
      <c r="E203" s="13"/>
      <c r="F203" s="13"/>
      <c r="G203" s="13"/>
      <c r="H203" s="13"/>
      <c r="I203" s="13"/>
      <c r="J203" s="8"/>
      <c r="K203" s="8"/>
    </row>
    <row r="204">
      <c r="A204" s="10"/>
      <c r="B204" s="10"/>
      <c r="C204" s="10"/>
      <c r="D204" s="29"/>
      <c r="E204" s="13"/>
      <c r="F204" s="13"/>
      <c r="G204" s="13"/>
      <c r="H204" s="13"/>
      <c r="I204" s="13"/>
      <c r="J204" s="8"/>
      <c r="K204" s="8"/>
    </row>
    <row r="205">
      <c r="A205" s="10"/>
      <c r="B205" s="10"/>
      <c r="C205" s="10"/>
      <c r="D205" s="29"/>
      <c r="E205" s="13"/>
      <c r="F205" s="13"/>
      <c r="G205" s="13"/>
      <c r="H205" s="13"/>
      <c r="I205" s="13"/>
      <c r="J205" s="8"/>
      <c r="K205" s="8"/>
    </row>
    <row r="206">
      <c r="A206" s="10"/>
      <c r="B206" s="10"/>
      <c r="C206" s="10"/>
      <c r="D206" s="29"/>
      <c r="E206" s="13"/>
      <c r="F206" s="13"/>
      <c r="G206" s="13"/>
      <c r="H206" s="13"/>
      <c r="I206" s="13"/>
      <c r="J206" s="8"/>
      <c r="K206" s="8"/>
    </row>
    <row r="207">
      <c r="A207" s="10"/>
      <c r="B207" s="10"/>
      <c r="C207" s="10"/>
      <c r="D207" s="29"/>
      <c r="E207" s="13"/>
      <c r="F207" s="13"/>
      <c r="G207" s="13"/>
      <c r="H207" s="13"/>
      <c r="I207" s="13"/>
      <c r="J207" s="8"/>
      <c r="K207" s="8"/>
    </row>
    <row r="208">
      <c r="A208" s="10"/>
      <c r="B208" s="10"/>
      <c r="C208" s="10"/>
      <c r="D208" s="29"/>
      <c r="E208" s="13"/>
      <c r="F208" s="13"/>
      <c r="G208" s="13"/>
      <c r="H208" s="13"/>
      <c r="I208" s="13"/>
      <c r="J208" s="8"/>
      <c r="K208" s="8"/>
    </row>
    <row r="209">
      <c r="A209" s="10"/>
      <c r="B209" s="10"/>
      <c r="C209" s="10"/>
      <c r="D209" s="29"/>
      <c r="E209" s="13"/>
      <c r="F209" s="13"/>
      <c r="G209" s="13"/>
      <c r="H209" s="13"/>
      <c r="I209" s="13"/>
      <c r="J209" s="8"/>
      <c r="K209" s="8"/>
    </row>
    <row r="210">
      <c r="A210" s="10"/>
      <c r="B210" s="10"/>
      <c r="C210" s="10"/>
      <c r="D210" s="29"/>
      <c r="E210" s="13"/>
      <c r="F210" s="13"/>
      <c r="G210" s="13"/>
      <c r="H210" s="13"/>
      <c r="I210" s="13"/>
      <c r="J210" s="8"/>
      <c r="K210" s="8"/>
    </row>
    <row r="211">
      <c r="A211" s="10"/>
      <c r="B211" s="10"/>
      <c r="C211" s="10"/>
      <c r="D211" s="29"/>
      <c r="E211" s="13"/>
      <c r="F211" s="13"/>
      <c r="G211" s="13"/>
      <c r="H211" s="13"/>
      <c r="I211" s="13"/>
      <c r="J211" s="8"/>
      <c r="K211" s="8"/>
    </row>
    <row r="212">
      <c r="A212" s="10"/>
      <c r="B212" s="10"/>
      <c r="C212" s="10"/>
      <c r="D212" s="29"/>
      <c r="E212" s="13"/>
      <c r="F212" s="13"/>
      <c r="G212" s="13"/>
      <c r="H212" s="13"/>
      <c r="I212" s="13"/>
      <c r="J212" s="8"/>
      <c r="K212" s="8"/>
    </row>
    <row r="213">
      <c r="A213" s="10"/>
      <c r="B213" s="10"/>
      <c r="C213" s="10"/>
      <c r="D213" s="29"/>
      <c r="E213" s="13"/>
      <c r="F213" s="13"/>
      <c r="G213" s="13"/>
      <c r="H213" s="13"/>
      <c r="I213" s="13"/>
      <c r="J213" s="8"/>
      <c r="K213" s="8"/>
    </row>
    <row r="214">
      <c r="A214" s="10"/>
      <c r="B214" s="10"/>
      <c r="C214" s="10"/>
      <c r="D214" s="29"/>
      <c r="E214" s="13"/>
      <c r="F214" s="13"/>
      <c r="G214" s="13"/>
      <c r="H214" s="13"/>
      <c r="I214" s="13"/>
      <c r="J214" s="8"/>
      <c r="K214" s="8"/>
    </row>
    <row r="215">
      <c r="A215" s="10"/>
      <c r="B215" s="10"/>
      <c r="C215" s="10"/>
      <c r="D215" s="29"/>
      <c r="E215" s="13"/>
      <c r="F215" s="13"/>
      <c r="G215" s="13"/>
      <c r="H215" s="13"/>
      <c r="I215" s="13"/>
      <c r="J215" s="8"/>
      <c r="K215" s="8"/>
    </row>
    <row r="216">
      <c r="A216" s="10"/>
      <c r="B216" s="10"/>
      <c r="C216" s="10"/>
      <c r="D216" s="29"/>
      <c r="E216" s="13"/>
      <c r="F216" s="13"/>
      <c r="G216" s="13"/>
      <c r="H216" s="13"/>
      <c r="I216" s="13"/>
      <c r="J216" s="8"/>
      <c r="K216" s="8"/>
    </row>
    <row r="217">
      <c r="A217" s="10"/>
      <c r="B217" s="10"/>
      <c r="C217" s="10"/>
      <c r="D217" s="29"/>
      <c r="E217" s="13"/>
      <c r="F217" s="13"/>
      <c r="G217" s="13"/>
      <c r="H217" s="13"/>
      <c r="I217" s="13"/>
      <c r="J217" s="8"/>
      <c r="K217" s="8"/>
    </row>
    <row r="218">
      <c r="A218" s="10"/>
      <c r="B218" s="10"/>
      <c r="C218" s="10"/>
      <c r="D218" s="29"/>
      <c r="E218" s="13"/>
      <c r="F218" s="13"/>
      <c r="G218" s="13"/>
      <c r="H218" s="13"/>
      <c r="I218" s="13"/>
      <c r="J218" s="8"/>
      <c r="K218" s="8"/>
    </row>
    <row r="219">
      <c r="A219" s="10"/>
      <c r="B219" s="10"/>
      <c r="C219" s="10"/>
      <c r="D219" s="29"/>
      <c r="E219" s="13"/>
      <c r="F219" s="13"/>
      <c r="G219" s="13"/>
      <c r="H219" s="13"/>
      <c r="I219" s="13"/>
      <c r="J219" s="8"/>
      <c r="K219" s="8"/>
    </row>
    <row r="220">
      <c r="A220" s="10"/>
      <c r="B220" s="10"/>
      <c r="C220" s="10"/>
      <c r="D220" s="29"/>
      <c r="E220" s="13"/>
      <c r="F220" s="13"/>
      <c r="G220" s="13"/>
      <c r="H220" s="13"/>
      <c r="I220" s="13"/>
      <c r="J220" s="8"/>
      <c r="K220" s="8"/>
    </row>
    <row r="221">
      <c r="A221" s="10"/>
      <c r="B221" s="10"/>
      <c r="C221" s="10"/>
      <c r="D221" s="29"/>
      <c r="E221" s="13"/>
      <c r="F221" s="13"/>
      <c r="G221" s="13"/>
      <c r="H221" s="13"/>
      <c r="I221" s="13"/>
      <c r="J221" s="8"/>
      <c r="K221" s="8"/>
    </row>
    <row r="222">
      <c r="A222" s="10"/>
      <c r="B222" s="10"/>
      <c r="C222" s="10"/>
      <c r="D222" s="29"/>
      <c r="E222" s="13"/>
      <c r="F222" s="13"/>
      <c r="G222" s="13"/>
      <c r="H222" s="13"/>
      <c r="I222" s="13"/>
      <c r="J222" s="8"/>
      <c r="K222" s="8"/>
    </row>
    <row r="223">
      <c r="A223" s="10"/>
      <c r="B223" s="10"/>
      <c r="C223" s="10"/>
      <c r="D223" s="29"/>
      <c r="E223" s="13"/>
      <c r="F223" s="13"/>
      <c r="G223" s="13"/>
      <c r="H223" s="13"/>
      <c r="I223" s="13"/>
      <c r="J223" s="8"/>
      <c r="K223" s="8"/>
    </row>
    <row r="224">
      <c r="A224" s="10"/>
      <c r="B224" s="10"/>
      <c r="C224" s="10"/>
      <c r="D224" s="29"/>
      <c r="E224" s="13"/>
      <c r="F224" s="13"/>
      <c r="G224" s="13"/>
      <c r="H224" s="13"/>
      <c r="I224" s="13"/>
      <c r="J224" s="8"/>
      <c r="K224" s="8"/>
    </row>
    <row r="225">
      <c r="A225" s="10"/>
      <c r="B225" s="10"/>
      <c r="C225" s="10"/>
      <c r="D225" s="29"/>
      <c r="E225" s="13"/>
      <c r="F225" s="13"/>
      <c r="G225" s="13"/>
      <c r="H225" s="13"/>
      <c r="I225" s="13"/>
      <c r="J225" s="8"/>
      <c r="K225" s="8"/>
    </row>
    <row r="226">
      <c r="A226" s="10"/>
      <c r="B226" s="10"/>
      <c r="C226" s="10"/>
      <c r="D226" s="29"/>
      <c r="E226" s="13"/>
      <c r="F226" s="13"/>
      <c r="G226" s="13"/>
      <c r="H226" s="13"/>
      <c r="I226" s="13"/>
      <c r="J226" s="8"/>
      <c r="K226" s="8"/>
    </row>
    <row r="227">
      <c r="A227" s="10"/>
      <c r="B227" s="10"/>
      <c r="C227" s="10"/>
      <c r="D227" s="29"/>
      <c r="E227" s="13"/>
      <c r="F227" s="13"/>
      <c r="G227" s="13"/>
      <c r="H227" s="13"/>
      <c r="I227" s="13"/>
      <c r="J227" s="8"/>
      <c r="K227" s="8"/>
    </row>
    <row r="228">
      <c r="A228" s="10"/>
      <c r="B228" s="10"/>
      <c r="C228" s="10"/>
      <c r="D228" s="29"/>
      <c r="E228" s="13"/>
      <c r="F228" s="13"/>
      <c r="G228" s="13"/>
      <c r="H228" s="13"/>
      <c r="I228" s="13"/>
      <c r="J228" s="8"/>
      <c r="K228" s="8"/>
    </row>
    <row r="229">
      <c r="A229" s="10"/>
      <c r="B229" s="10"/>
      <c r="C229" s="10"/>
      <c r="D229" s="29"/>
      <c r="E229" s="13"/>
      <c r="F229" s="13"/>
      <c r="G229" s="13"/>
      <c r="H229" s="13"/>
      <c r="I229" s="13"/>
      <c r="J229" s="8"/>
      <c r="K229" s="8"/>
    </row>
    <row r="230">
      <c r="A230" s="10"/>
      <c r="B230" s="10"/>
      <c r="C230" s="10"/>
      <c r="D230" s="29"/>
      <c r="E230" s="13"/>
      <c r="F230" s="13"/>
      <c r="G230" s="13"/>
      <c r="H230" s="13"/>
      <c r="I230" s="13"/>
      <c r="J230" s="8"/>
      <c r="K230" s="8"/>
    </row>
    <row r="231">
      <c r="A231" s="10"/>
      <c r="B231" s="10"/>
      <c r="C231" s="10"/>
      <c r="D231" s="29"/>
      <c r="E231" s="13"/>
      <c r="F231" s="13"/>
      <c r="G231" s="13"/>
      <c r="H231" s="13"/>
      <c r="I231" s="13"/>
      <c r="J231" s="8"/>
      <c r="K231" s="8"/>
    </row>
    <row r="232">
      <c r="A232" s="10"/>
      <c r="B232" s="10"/>
      <c r="C232" s="10"/>
      <c r="D232" s="29"/>
      <c r="E232" s="13"/>
      <c r="F232" s="13"/>
      <c r="G232" s="13"/>
      <c r="H232" s="13"/>
      <c r="I232" s="13"/>
      <c r="J232" s="8"/>
      <c r="K232" s="8"/>
    </row>
    <row r="233">
      <c r="A233" s="10"/>
      <c r="B233" s="10"/>
      <c r="C233" s="10"/>
      <c r="D233" s="29"/>
      <c r="E233" s="13"/>
      <c r="F233" s="13"/>
      <c r="G233" s="13"/>
      <c r="H233" s="13"/>
      <c r="I233" s="13"/>
      <c r="J233" s="8"/>
      <c r="K233" s="8"/>
    </row>
    <row r="234">
      <c r="A234" s="10"/>
      <c r="B234" s="10"/>
      <c r="C234" s="10"/>
      <c r="D234" s="29"/>
      <c r="E234" s="13"/>
      <c r="F234" s="13"/>
      <c r="G234" s="13"/>
      <c r="H234" s="13"/>
      <c r="I234" s="13"/>
      <c r="J234" s="8"/>
      <c r="K234" s="8"/>
    </row>
    <row r="235">
      <c r="A235" s="10"/>
      <c r="B235" s="10"/>
      <c r="C235" s="10"/>
      <c r="D235" s="29"/>
      <c r="E235" s="13"/>
      <c r="F235" s="13"/>
      <c r="G235" s="13"/>
      <c r="H235" s="13"/>
      <c r="I235" s="13"/>
      <c r="J235" s="8"/>
      <c r="K235" s="8"/>
    </row>
    <row r="236">
      <c r="A236" s="10"/>
      <c r="B236" s="10"/>
      <c r="C236" s="10"/>
      <c r="D236" s="29"/>
      <c r="E236" s="13"/>
      <c r="F236" s="13"/>
      <c r="G236" s="13"/>
      <c r="H236" s="13"/>
      <c r="I236" s="13"/>
      <c r="J236" s="8"/>
      <c r="K236" s="8"/>
    </row>
    <row r="237">
      <c r="A237" s="10"/>
      <c r="B237" s="10"/>
      <c r="C237" s="10"/>
      <c r="D237" s="29"/>
      <c r="E237" s="13"/>
      <c r="F237" s="13"/>
      <c r="G237" s="13"/>
      <c r="H237" s="13"/>
      <c r="I237" s="13"/>
      <c r="J237" s="8"/>
      <c r="K237" s="8"/>
    </row>
    <row r="238">
      <c r="A238" s="10"/>
      <c r="B238" s="10"/>
      <c r="C238" s="10"/>
      <c r="D238" s="29"/>
      <c r="E238" s="13"/>
      <c r="F238" s="13"/>
      <c r="G238" s="13"/>
      <c r="H238" s="13"/>
      <c r="I238" s="13"/>
      <c r="J238" s="8"/>
      <c r="K238" s="8"/>
    </row>
    <row r="239">
      <c r="A239" s="10"/>
      <c r="B239" s="10"/>
      <c r="C239" s="10"/>
      <c r="D239" s="29"/>
      <c r="E239" s="13"/>
      <c r="F239" s="13"/>
      <c r="G239" s="13"/>
      <c r="H239" s="13"/>
      <c r="I239" s="13"/>
      <c r="J239" s="8"/>
      <c r="K239" s="8"/>
    </row>
    <row r="240">
      <c r="A240" s="10"/>
      <c r="B240" s="10"/>
      <c r="C240" s="10"/>
      <c r="D240" s="29"/>
      <c r="E240" s="13"/>
      <c r="F240" s="13"/>
      <c r="G240" s="13"/>
      <c r="H240" s="13"/>
      <c r="I240" s="13"/>
      <c r="J240" s="8"/>
      <c r="K240" s="8"/>
    </row>
    <row r="241">
      <c r="A241" s="10"/>
      <c r="B241" s="10"/>
      <c r="C241" s="10"/>
      <c r="D241" s="29"/>
      <c r="E241" s="13"/>
      <c r="F241" s="13"/>
      <c r="G241" s="13"/>
      <c r="H241" s="13"/>
      <c r="I241" s="13"/>
      <c r="J241" s="8"/>
      <c r="K241" s="8"/>
    </row>
    <row r="242">
      <c r="A242" s="10"/>
      <c r="B242" s="10"/>
      <c r="C242" s="10"/>
      <c r="D242" s="29"/>
      <c r="E242" s="13"/>
      <c r="F242" s="13"/>
      <c r="G242" s="13"/>
      <c r="H242" s="13"/>
      <c r="I242" s="13"/>
      <c r="J242" s="8"/>
      <c r="K242" s="8"/>
    </row>
    <row r="243">
      <c r="A243" s="10"/>
      <c r="B243" s="10"/>
      <c r="C243" s="10"/>
      <c r="D243" s="29"/>
      <c r="E243" s="13"/>
      <c r="F243" s="13"/>
      <c r="G243" s="13"/>
      <c r="H243" s="13"/>
      <c r="I243" s="13"/>
      <c r="J243" s="8"/>
      <c r="K243" s="8"/>
    </row>
    <row r="244">
      <c r="A244" s="10"/>
      <c r="B244" s="10"/>
      <c r="C244" s="10"/>
      <c r="D244" s="29"/>
      <c r="E244" s="13"/>
      <c r="F244" s="13"/>
      <c r="G244" s="13"/>
      <c r="H244" s="13"/>
      <c r="I244" s="13"/>
      <c r="J244" s="8"/>
      <c r="K244" s="8"/>
    </row>
    <row r="245">
      <c r="A245" s="10"/>
      <c r="B245" s="10"/>
      <c r="C245" s="10"/>
      <c r="D245" s="29"/>
      <c r="E245" s="13"/>
      <c r="F245" s="13"/>
      <c r="G245" s="13"/>
      <c r="H245" s="13"/>
      <c r="I245" s="13"/>
      <c r="J245" s="8"/>
      <c r="K245" s="8"/>
    </row>
    <row r="246">
      <c r="A246" s="10"/>
      <c r="B246" s="10"/>
      <c r="C246" s="10"/>
      <c r="D246" s="29"/>
      <c r="E246" s="13"/>
      <c r="F246" s="13"/>
      <c r="G246" s="13"/>
      <c r="H246" s="13"/>
      <c r="I246" s="13"/>
      <c r="J246" s="8"/>
      <c r="K246" s="8"/>
    </row>
    <row r="247">
      <c r="A247" s="10"/>
      <c r="B247" s="10"/>
      <c r="C247" s="10"/>
      <c r="D247" s="29"/>
      <c r="E247" s="13"/>
      <c r="F247" s="13"/>
      <c r="G247" s="13"/>
      <c r="H247" s="13"/>
      <c r="I247" s="13"/>
      <c r="J247" s="8"/>
      <c r="K247" s="8"/>
    </row>
    <row r="248">
      <c r="A248" s="10"/>
      <c r="B248" s="10"/>
      <c r="C248" s="10"/>
      <c r="D248" s="29"/>
      <c r="E248" s="13"/>
      <c r="F248" s="13"/>
      <c r="G248" s="13"/>
      <c r="H248" s="13"/>
      <c r="I248" s="13"/>
      <c r="J248" s="8"/>
      <c r="K248" s="8"/>
    </row>
    <row r="249">
      <c r="A249" s="10"/>
      <c r="B249" s="10"/>
      <c r="C249" s="10"/>
      <c r="D249" s="29"/>
      <c r="E249" s="13"/>
      <c r="F249" s="13"/>
      <c r="G249" s="13"/>
      <c r="H249" s="13"/>
      <c r="I249" s="13"/>
      <c r="J249" s="8"/>
      <c r="K249" s="8"/>
    </row>
    <row r="250">
      <c r="A250" s="10"/>
      <c r="B250" s="10"/>
      <c r="C250" s="10"/>
      <c r="D250" s="29"/>
      <c r="E250" s="13"/>
      <c r="F250" s="13"/>
      <c r="G250" s="13"/>
      <c r="H250" s="13"/>
      <c r="I250" s="13"/>
      <c r="J250" s="8"/>
      <c r="K250" s="8"/>
    </row>
    <row r="251">
      <c r="A251" s="10"/>
      <c r="B251" s="10"/>
      <c r="C251" s="10"/>
      <c r="D251" s="29"/>
      <c r="E251" s="13"/>
      <c r="F251" s="13"/>
      <c r="G251" s="13"/>
      <c r="H251" s="13"/>
      <c r="I251" s="13"/>
      <c r="J251" s="8"/>
      <c r="K251" s="8"/>
    </row>
    <row r="252">
      <c r="A252" s="10"/>
      <c r="B252" s="10"/>
      <c r="C252" s="10"/>
      <c r="D252" s="29"/>
      <c r="E252" s="13"/>
      <c r="F252" s="13"/>
      <c r="G252" s="13"/>
      <c r="H252" s="13"/>
      <c r="I252" s="13"/>
      <c r="J252" s="8"/>
      <c r="K252" s="8"/>
    </row>
    <row r="253">
      <c r="A253" s="10"/>
      <c r="B253" s="10"/>
      <c r="C253" s="10"/>
      <c r="D253" s="29"/>
      <c r="E253" s="13"/>
      <c r="F253" s="13"/>
      <c r="G253" s="13"/>
      <c r="H253" s="13"/>
      <c r="I253" s="13"/>
      <c r="J253" s="8"/>
      <c r="K253" s="8"/>
    </row>
    <row r="254">
      <c r="A254" s="10"/>
      <c r="B254" s="10"/>
      <c r="C254" s="10"/>
      <c r="D254" s="29"/>
      <c r="E254" s="13"/>
      <c r="F254" s="13"/>
      <c r="G254" s="13"/>
      <c r="H254" s="13"/>
      <c r="I254" s="13"/>
      <c r="J254" s="8"/>
      <c r="K254" s="8"/>
    </row>
    <row r="255">
      <c r="A255" s="10"/>
      <c r="B255" s="10"/>
      <c r="C255" s="10"/>
      <c r="D255" s="29"/>
      <c r="E255" s="13"/>
      <c r="F255" s="13"/>
      <c r="G255" s="13"/>
      <c r="H255" s="13"/>
      <c r="I255" s="13"/>
      <c r="J255" s="8"/>
      <c r="K255" s="8"/>
    </row>
    <row r="256">
      <c r="A256" s="10"/>
      <c r="B256" s="10"/>
      <c r="C256" s="10"/>
      <c r="D256" s="29"/>
      <c r="E256" s="13"/>
      <c r="F256" s="13"/>
      <c r="G256" s="13"/>
      <c r="H256" s="13"/>
      <c r="I256" s="13"/>
      <c r="J256" s="8"/>
      <c r="K256" s="8"/>
    </row>
    <row r="257">
      <c r="A257" s="10"/>
      <c r="B257" s="10"/>
      <c r="C257" s="10"/>
      <c r="D257" s="29"/>
      <c r="E257" s="13"/>
      <c r="F257" s="13"/>
      <c r="G257" s="13"/>
      <c r="H257" s="13"/>
      <c r="I257" s="13"/>
      <c r="J257" s="8"/>
      <c r="K257" s="8"/>
    </row>
    <row r="258">
      <c r="A258" s="10"/>
      <c r="B258" s="10"/>
      <c r="C258" s="10"/>
      <c r="D258" s="29"/>
      <c r="E258" s="13"/>
      <c r="F258" s="13"/>
      <c r="G258" s="13"/>
      <c r="H258" s="13"/>
      <c r="I258" s="13"/>
      <c r="J258" s="8"/>
      <c r="K258" s="8"/>
    </row>
    <row r="259">
      <c r="A259" s="10"/>
      <c r="B259" s="10"/>
      <c r="C259" s="10"/>
      <c r="D259" s="29"/>
      <c r="E259" s="13"/>
      <c r="F259" s="13"/>
      <c r="G259" s="13"/>
      <c r="H259" s="13"/>
      <c r="I259" s="13"/>
      <c r="J259" s="8"/>
      <c r="K259" s="8"/>
    </row>
    <row r="260">
      <c r="A260" s="10"/>
      <c r="B260" s="10"/>
      <c r="C260" s="10"/>
      <c r="D260" s="29"/>
      <c r="E260" s="13"/>
      <c r="F260" s="13"/>
      <c r="G260" s="13"/>
      <c r="H260" s="13"/>
      <c r="I260" s="13"/>
      <c r="J260" s="8"/>
      <c r="K260" s="8"/>
    </row>
    <row r="261">
      <c r="A261" s="10"/>
      <c r="B261" s="10"/>
      <c r="C261" s="10"/>
      <c r="D261" s="29"/>
      <c r="E261" s="13"/>
      <c r="F261" s="13"/>
      <c r="G261" s="13"/>
      <c r="H261" s="13"/>
      <c r="I261" s="13"/>
      <c r="J261" s="8"/>
      <c r="K261" s="8"/>
    </row>
    <row r="262">
      <c r="A262" s="10"/>
      <c r="B262" s="10"/>
      <c r="C262" s="10"/>
      <c r="D262" s="29"/>
      <c r="E262" s="13"/>
      <c r="F262" s="13"/>
      <c r="G262" s="13"/>
      <c r="H262" s="13"/>
      <c r="I262" s="13"/>
      <c r="J262" s="8"/>
      <c r="K262" s="8"/>
    </row>
    <row r="263">
      <c r="A263" s="10"/>
      <c r="B263" s="10"/>
      <c r="C263" s="10"/>
      <c r="D263" s="29"/>
      <c r="E263" s="13"/>
      <c r="F263" s="13"/>
      <c r="G263" s="13"/>
      <c r="H263" s="13"/>
      <c r="I263" s="13"/>
      <c r="J263" s="8"/>
      <c r="K263" s="8"/>
    </row>
    <row r="264">
      <c r="A264" s="10"/>
      <c r="B264" s="10"/>
      <c r="C264" s="10"/>
      <c r="D264" s="29"/>
      <c r="E264" s="13"/>
      <c r="F264" s="13"/>
      <c r="G264" s="13"/>
      <c r="H264" s="13"/>
      <c r="I264" s="13"/>
      <c r="J264" s="8"/>
      <c r="K264" s="8"/>
    </row>
    <row r="265">
      <c r="A265" s="10"/>
      <c r="B265" s="10"/>
      <c r="C265" s="10"/>
      <c r="D265" s="29"/>
      <c r="E265" s="13"/>
      <c r="F265" s="13"/>
      <c r="G265" s="13"/>
      <c r="H265" s="13"/>
      <c r="I265" s="13"/>
      <c r="J265" s="8"/>
      <c r="K265" s="8"/>
    </row>
    <row r="266">
      <c r="A266" s="10"/>
      <c r="B266" s="10"/>
      <c r="C266" s="10"/>
      <c r="D266" s="29"/>
      <c r="E266" s="13"/>
      <c r="F266" s="13"/>
      <c r="G266" s="13"/>
      <c r="H266" s="13"/>
      <c r="I266" s="13"/>
      <c r="J266" s="8"/>
      <c r="K266" s="8"/>
    </row>
    <row r="267">
      <c r="A267" s="10"/>
      <c r="B267" s="10"/>
      <c r="C267" s="10"/>
      <c r="D267" s="29"/>
      <c r="E267" s="13"/>
      <c r="F267" s="13"/>
      <c r="G267" s="13"/>
      <c r="H267" s="13"/>
      <c r="I267" s="13"/>
      <c r="J267" s="8"/>
      <c r="K267" s="8"/>
    </row>
    <row r="268">
      <c r="A268" s="10"/>
      <c r="B268" s="10"/>
      <c r="C268" s="10"/>
      <c r="D268" s="29"/>
      <c r="E268" s="13"/>
      <c r="F268" s="13"/>
      <c r="G268" s="13"/>
      <c r="H268" s="13"/>
      <c r="I268" s="13"/>
      <c r="J268" s="8"/>
      <c r="K268" s="8"/>
    </row>
    <row r="269">
      <c r="A269" s="10"/>
      <c r="B269" s="10"/>
      <c r="C269" s="10"/>
      <c r="D269" s="29"/>
      <c r="E269" s="13"/>
      <c r="F269" s="13"/>
      <c r="G269" s="13"/>
      <c r="H269" s="13"/>
      <c r="I269" s="13"/>
      <c r="J269" s="8"/>
      <c r="K269" s="8"/>
    </row>
    <row r="270">
      <c r="A270" s="10"/>
      <c r="B270" s="10"/>
      <c r="C270" s="10"/>
      <c r="D270" s="29"/>
      <c r="E270" s="13"/>
      <c r="F270" s="13"/>
      <c r="G270" s="13"/>
      <c r="H270" s="13"/>
      <c r="I270" s="13"/>
      <c r="J270" s="8"/>
      <c r="K270" s="8"/>
    </row>
    <row r="271">
      <c r="A271" s="10"/>
      <c r="B271" s="10"/>
      <c r="C271" s="10"/>
      <c r="D271" s="29"/>
      <c r="E271" s="13"/>
      <c r="F271" s="13"/>
      <c r="G271" s="13"/>
      <c r="H271" s="13"/>
      <c r="I271" s="13"/>
      <c r="J271" s="8"/>
      <c r="K271" s="8"/>
    </row>
    <row r="272">
      <c r="A272" s="10"/>
      <c r="B272" s="10"/>
      <c r="C272" s="10"/>
      <c r="D272" s="29"/>
      <c r="E272" s="13"/>
      <c r="F272" s="13"/>
      <c r="G272" s="13"/>
      <c r="H272" s="13"/>
      <c r="I272" s="13"/>
      <c r="J272" s="8"/>
      <c r="K272" s="8"/>
    </row>
    <row r="273">
      <c r="A273" s="10"/>
      <c r="B273" s="10"/>
      <c r="C273" s="10"/>
      <c r="D273" s="29"/>
      <c r="E273" s="13"/>
      <c r="F273" s="13"/>
      <c r="G273" s="13"/>
      <c r="H273" s="13"/>
      <c r="I273" s="13"/>
      <c r="J273" s="8"/>
      <c r="K273" s="8"/>
    </row>
    <row r="274">
      <c r="A274" s="10"/>
      <c r="B274" s="10"/>
      <c r="C274" s="10"/>
      <c r="D274" s="29"/>
      <c r="E274" s="13"/>
      <c r="F274" s="13"/>
      <c r="G274" s="13"/>
      <c r="H274" s="13"/>
      <c r="I274" s="13"/>
      <c r="J274" s="8"/>
      <c r="K274" s="8"/>
    </row>
    <row r="275">
      <c r="A275" s="10"/>
      <c r="B275" s="10"/>
      <c r="C275" s="10"/>
      <c r="D275" s="29"/>
      <c r="E275" s="13"/>
      <c r="F275" s="13"/>
      <c r="G275" s="13"/>
      <c r="H275" s="13"/>
      <c r="I275" s="13"/>
      <c r="J275" s="8"/>
      <c r="K275" s="8"/>
    </row>
    <row r="276">
      <c r="A276" s="10"/>
      <c r="B276" s="10"/>
      <c r="C276" s="10"/>
      <c r="D276" s="29"/>
      <c r="E276" s="13"/>
      <c r="F276" s="13"/>
      <c r="G276" s="13"/>
      <c r="H276" s="13"/>
      <c r="I276" s="13"/>
      <c r="J276" s="8"/>
      <c r="K276" s="8"/>
    </row>
    <row r="277">
      <c r="A277" s="10"/>
      <c r="B277" s="10"/>
      <c r="C277" s="10"/>
      <c r="D277" s="29"/>
      <c r="E277" s="13"/>
      <c r="F277" s="13"/>
      <c r="G277" s="13"/>
      <c r="H277" s="13"/>
      <c r="I277" s="13"/>
      <c r="J277" s="8"/>
      <c r="K277" s="8"/>
    </row>
    <row r="278">
      <c r="A278" s="10"/>
      <c r="B278" s="10"/>
      <c r="C278" s="10"/>
      <c r="D278" s="29"/>
      <c r="E278" s="13"/>
      <c r="F278" s="13"/>
      <c r="G278" s="13"/>
      <c r="H278" s="13"/>
      <c r="I278" s="13"/>
      <c r="J278" s="8"/>
      <c r="K278" s="8"/>
    </row>
    <row r="279">
      <c r="A279" s="10"/>
      <c r="B279" s="10"/>
      <c r="C279" s="10"/>
      <c r="D279" s="29"/>
      <c r="E279" s="13"/>
      <c r="F279" s="13"/>
      <c r="G279" s="13"/>
      <c r="H279" s="13"/>
      <c r="I279" s="13"/>
      <c r="J279" s="8"/>
      <c r="K279" s="8"/>
    </row>
    <row r="280">
      <c r="A280" s="10"/>
      <c r="B280" s="10"/>
      <c r="C280" s="10"/>
      <c r="D280" s="29"/>
      <c r="E280" s="13"/>
      <c r="F280" s="13"/>
      <c r="G280" s="13"/>
      <c r="H280" s="13"/>
      <c r="I280" s="13"/>
      <c r="J280" s="8"/>
      <c r="K280" s="8"/>
    </row>
    <row r="281">
      <c r="A281" s="10"/>
      <c r="B281" s="10"/>
      <c r="C281" s="10"/>
      <c r="D281" s="29"/>
      <c r="E281" s="13"/>
      <c r="F281" s="13"/>
      <c r="G281" s="13"/>
      <c r="H281" s="13"/>
      <c r="I281" s="13"/>
      <c r="J281" s="8"/>
      <c r="K281" s="8"/>
    </row>
    <row r="282">
      <c r="A282" s="10"/>
      <c r="B282" s="10"/>
      <c r="C282" s="10"/>
      <c r="D282" s="29"/>
      <c r="E282" s="13"/>
      <c r="F282" s="13"/>
      <c r="G282" s="13"/>
      <c r="H282" s="13"/>
      <c r="I282" s="13"/>
      <c r="J282" s="8"/>
      <c r="K282" s="8"/>
    </row>
    <row r="283">
      <c r="A283" s="10"/>
      <c r="B283" s="10"/>
      <c r="C283" s="10"/>
      <c r="D283" s="29"/>
      <c r="E283" s="13"/>
      <c r="F283" s="13"/>
      <c r="G283" s="13"/>
      <c r="H283" s="13"/>
      <c r="I283" s="13"/>
      <c r="J283" s="8"/>
      <c r="K283" s="8"/>
    </row>
    <row r="284">
      <c r="A284" s="10"/>
      <c r="B284" s="10"/>
      <c r="C284" s="10"/>
      <c r="D284" s="29"/>
      <c r="E284" s="13"/>
      <c r="F284" s="13"/>
      <c r="G284" s="13"/>
      <c r="H284" s="13"/>
      <c r="I284" s="13"/>
      <c r="J284" s="8"/>
      <c r="K284" s="8"/>
    </row>
    <row r="285">
      <c r="A285" s="10"/>
      <c r="B285" s="10"/>
      <c r="C285" s="10"/>
      <c r="D285" s="29"/>
      <c r="E285" s="13"/>
      <c r="F285" s="13"/>
      <c r="G285" s="13"/>
      <c r="H285" s="13"/>
      <c r="I285" s="13"/>
      <c r="J285" s="8"/>
      <c r="K285" s="8"/>
    </row>
    <row r="286">
      <c r="A286" s="10"/>
      <c r="B286" s="10"/>
      <c r="C286" s="10"/>
      <c r="D286" s="29"/>
      <c r="E286" s="13"/>
      <c r="F286" s="13"/>
      <c r="G286" s="13"/>
      <c r="H286" s="13"/>
      <c r="I286" s="13"/>
      <c r="J286" s="8"/>
      <c r="K286" s="8"/>
    </row>
    <row r="287">
      <c r="A287" s="10"/>
      <c r="B287" s="10"/>
      <c r="C287" s="10"/>
      <c r="D287" s="29"/>
      <c r="E287" s="13"/>
      <c r="F287" s="13"/>
      <c r="G287" s="13"/>
      <c r="H287" s="13"/>
      <c r="I287" s="13"/>
      <c r="J287" s="8"/>
      <c r="K287" s="8"/>
    </row>
    <row r="288">
      <c r="A288" s="10"/>
      <c r="B288" s="10"/>
      <c r="C288" s="10"/>
      <c r="D288" s="29"/>
      <c r="E288" s="13"/>
      <c r="F288" s="13"/>
      <c r="G288" s="13"/>
      <c r="H288" s="13"/>
      <c r="I288" s="13"/>
      <c r="J288" s="8"/>
      <c r="K288" s="8"/>
    </row>
    <row r="289">
      <c r="A289" s="10"/>
      <c r="B289" s="10"/>
      <c r="C289" s="10"/>
      <c r="D289" s="29"/>
      <c r="E289" s="13"/>
      <c r="F289" s="13"/>
      <c r="G289" s="13"/>
      <c r="H289" s="13"/>
      <c r="I289" s="13"/>
      <c r="J289" s="8"/>
      <c r="K289" s="8"/>
    </row>
    <row r="290">
      <c r="A290" s="10"/>
      <c r="B290" s="10"/>
      <c r="C290" s="10"/>
      <c r="D290" s="29"/>
      <c r="E290" s="13"/>
      <c r="F290" s="13"/>
      <c r="G290" s="13"/>
      <c r="H290" s="13"/>
      <c r="I290" s="13"/>
      <c r="J290" s="8"/>
      <c r="K290" s="8"/>
    </row>
    <row r="291">
      <c r="A291" s="10"/>
      <c r="B291" s="10"/>
      <c r="C291" s="10"/>
      <c r="D291" s="29"/>
      <c r="E291" s="13"/>
      <c r="F291" s="13"/>
      <c r="G291" s="13"/>
      <c r="H291" s="13"/>
      <c r="I291" s="13"/>
      <c r="J291" s="8"/>
      <c r="K291" s="8"/>
    </row>
    <row r="292">
      <c r="A292" s="10"/>
      <c r="B292" s="10"/>
      <c r="C292" s="10"/>
      <c r="D292" s="29"/>
      <c r="E292" s="13"/>
      <c r="F292" s="13"/>
      <c r="G292" s="13"/>
      <c r="H292" s="13"/>
      <c r="I292" s="13"/>
      <c r="J292" s="8"/>
      <c r="K292" s="8"/>
    </row>
    <row r="293">
      <c r="A293" s="10"/>
      <c r="B293" s="10"/>
      <c r="C293" s="10"/>
      <c r="D293" s="29"/>
      <c r="E293" s="13"/>
      <c r="F293" s="13"/>
      <c r="G293" s="13"/>
      <c r="H293" s="13"/>
      <c r="I293" s="13"/>
      <c r="J293" s="8"/>
      <c r="K293" s="8"/>
    </row>
    <row r="294">
      <c r="A294" s="10"/>
      <c r="B294" s="10"/>
      <c r="C294" s="10"/>
      <c r="D294" s="29"/>
      <c r="E294" s="13"/>
      <c r="F294" s="13"/>
      <c r="G294" s="13"/>
      <c r="H294" s="13"/>
      <c r="I294" s="13"/>
      <c r="J294" s="8"/>
      <c r="K294" s="8"/>
    </row>
    <row r="295">
      <c r="A295" s="10"/>
      <c r="B295" s="10"/>
      <c r="C295" s="10"/>
      <c r="D295" s="29"/>
      <c r="E295" s="13"/>
      <c r="F295" s="13"/>
      <c r="G295" s="13"/>
      <c r="H295" s="13"/>
      <c r="I295" s="13"/>
      <c r="J295" s="8"/>
      <c r="K295" s="8"/>
    </row>
    <row r="296">
      <c r="A296" s="10"/>
      <c r="B296" s="10"/>
      <c r="C296" s="10"/>
      <c r="D296" s="29"/>
      <c r="E296" s="13"/>
      <c r="F296" s="13"/>
      <c r="G296" s="13"/>
      <c r="H296" s="13"/>
      <c r="I296" s="13"/>
      <c r="J296" s="8"/>
      <c r="K296" s="8"/>
    </row>
    <row r="297">
      <c r="A297" s="10"/>
      <c r="B297" s="10"/>
      <c r="C297" s="10"/>
      <c r="D297" s="29"/>
      <c r="E297" s="13"/>
      <c r="F297" s="13"/>
      <c r="G297" s="13"/>
      <c r="H297" s="13"/>
      <c r="I297" s="13"/>
      <c r="J297" s="8"/>
      <c r="K297" s="8"/>
    </row>
    <row r="298">
      <c r="A298" s="10"/>
      <c r="B298" s="10"/>
      <c r="C298" s="10"/>
      <c r="D298" s="29"/>
      <c r="E298" s="13"/>
      <c r="F298" s="13"/>
      <c r="G298" s="13"/>
      <c r="H298" s="13"/>
      <c r="I298" s="13"/>
      <c r="J298" s="8"/>
      <c r="K298" s="8"/>
    </row>
    <row r="299">
      <c r="A299" s="10"/>
      <c r="B299" s="10"/>
      <c r="C299" s="10"/>
      <c r="D299" s="29"/>
      <c r="E299" s="13"/>
      <c r="F299" s="13"/>
      <c r="G299" s="13"/>
      <c r="H299" s="13"/>
      <c r="I299" s="13"/>
      <c r="J299" s="8"/>
      <c r="K299" s="8"/>
    </row>
    <row r="300">
      <c r="A300" s="10"/>
      <c r="B300" s="10"/>
      <c r="C300" s="10"/>
      <c r="D300" s="29"/>
      <c r="E300" s="13"/>
      <c r="F300" s="13"/>
      <c r="G300" s="13"/>
      <c r="H300" s="13"/>
      <c r="I300" s="13"/>
      <c r="J300" s="8"/>
      <c r="K300" s="8"/>
    </row>
    <row r="301">
      <c r="A301" s="10"/>
      <c r="B301" s="10"/>
      <c r="C301" s="10"/>
      <c r="D301" s="29"/>
      <c r="E301" s="13"/>
      <c r="F301" s="13"/>
      <c r="G301" s="13"/>
      <c r="H301" s="13"/>
      <c r="I301" s="13"/>
      <c r="J301" s="8"/>
      <c r="K301" s="8"/>
    </row>
    <row r="302">
      <c r="A302" s="10"/>
      <c r="B302" s="10"/>
      <c r="C302" s="10"/>
      <c r="D302" s="29"/>
      <c r="E302" s="13"/>
      <c r="F302" s="13"/>
      <c r="G302" s="13"/>
      <c r="H302" s="13"/>
      <c r="I302" s="13"/>
      <c r="J302" s="8"/>
      <c r="K302" s="8"/>
    </row>
    <row r="303">
      <c r="A303" s="10"/>
      <c r="B303" s="10"/>
      <c r="C303" s="10"/>
      <c r="D303" s="29"/>
      <c r="E303" s="13"/>
      <c r="F303" s="13"/>
      <c r="G303" s="13"/>
      <c r="H303" s="13"/>
      <c r="I303" s="13"/>
      <c r="J303" s="8"/>
      <c r="K303" s="8"/>
    </row>
    <row r="304">
      <c r="A304" s="10"/>
      <c r="B304" s="10"/>
      <c r="C304" s="10"/>
      <c r="D304" s="29"/>
      <c r="E304" s="13"/>
      <c r="F304" s="13"/>
      <c r="G304" s="13"/>
      <c r="H304" s="13"/>
      <c r="I304" s="13"/>
      <c r="J304" s="8"/>
      <c r="K304" s="8"/>
    </row>
    <row r="305">
      <c r="A305" s="10"/>
      <c r="B305" s="10"/>
      <c r="C305" s="10"/>
      <c r="D305" s="29"/>
      <c r="E305" s="13"/>
      <c r="F305" s="13"/>
      <c r="G305" s="13"/>
      <c r="H305" s="13"/>
      <c r="I305" s="13"/>
      <c r="J305" s="8"/>
      <c r="K305" s="8"/>
    </row>
    <row r="306">
      <c r="A306" s="10"/>
      <c r="B306" s="10"/>
      <c r="C306" s="10"/>
      <c r="D306" s="29"/>
      <c r="E306" s="13"/>
      <c r="F306" s="13"/>
      <c r="G306" s="13"/>
      <c r="H306" s="13"/>
      <c r="I306" s="13"/>
      <c r="J306" s="8"/>
      <c r="K306" s="8"/>
    </row>
    <row r="307">
      <c r="A307" s="10"/>
      <c r="B307" s="10"/>
      <c r="C307" s="10"/>
      <c r="D307" s="29"/>
      <c r="E307" s="13"/>
      <c r="F307" s="13"/>
      <c r="G307" s="13"/>
      <c r="H307" s="13"/>
      <c r="I307" s="13"/>
      <c r="J307" s="8"/>
      <c r="K307" s="8"/>
    </row>
    <row r="308">
      <c r="A308" s="10"/>
      <c r="B308" s="10"/>
      <c r="C308" s="10"/>
      <c r="D308" s="29"/>
      <c r="E308" s="13"/>
      <c r="F308" s="13"/>
      <c r="G308" s="13"/>
      <c r="H308" s="13"/>
      <c r="I308" s="13"/>
      <c r="J308" s="8"/>
      <c r="K308" s="8"/>
    </row>
    <row r="309">
      <c r="A309" s="10"/>
      <c r="B309" s="10"/>
      <c r="C309" s="10"/>
      <c r="D309" s="29"/>
      <c r="E309" s="13"/>
      <c r="F309" s="13"/>
      <c r="G309" s="13"/>
      <c r="H309" s="13"/>
      <c r="I309" s="13"/>
      <c r="J309" s="8"/>
      <c r="K309" s="8"/>
    </row>
    <row r="310">
      <c r="A310" s="10"/>
      <c r="B310" s="10"/>
      <c r="C310" s="10"/>
      <c r="D310" s="29"/>
      <c r="E310" s="13"/>
      <c r="F310" s="13"/>
      <c r="G310" s="13"/>
      <c r="H310" s="13"/>
      <c r="I310" s="13"/>
      <c r="J310" s="8"/>
      <c r="K310" s="8"/>
    </row>
    <row r="311">
      <c r="A311" s="10"/>
      <c r="B311" s="10"/>
      <c r="C311" s="10"/>
      <c r="D311" s="29"/>
      <c r="E311" s="13"/>
      <c r="F311" s="13"/>
      <c r="G311" s="13"/>
      <c r="H311" s="13"/>
      <c r="I311" s="13"/>
      <c r="J311" s="8"/>
      <c r="K311" s="8"/>
    </row>
    <row r="312">
      <c r="A312" s="10"/>
      <c r="B312" s="10"/>
      <c r="C312" s="10"/>
      <c r="D312" s="29"/>
      <c r="E312" s="13"/>
      <c r="F312" s="13"/>
      <c r="G312" s="13"/>
      <c r="H312" s="13"/>
      <c r="I312" s="13"/>
      <c r="J312" s="8"/>
      <c r="K312" s="8"/>
    </row>
    <row r="313">
      <c r="A313" s="10"/>
      <c r="B313" s="10"/>
      <c r="C313" s="10"/>
      <c r="D313" s="29"/>
      <c r="E313" s="13"/>
      <c r="F313" s="13"/>
      <c r="G313" s="13"/>
      <c r="H313" s="13"/>
      <c r="I313" s="13"/>
      <c r="J313" s="8"/>
      <c r="K313" s="8"/>
    </row>
    <row r="314">
      <c r="A314" s="10"/>
      <c r="B314" s="10"/>
      <c r="C314" s="10"/>
      <c r="D314" s="29"/>
      <c r="E314" s="13"/>
      <c r="F314" s="13"/>
      <c r="G314" s="13"/>
      <c r="H314" s="13"/>
      <c r="I314" s="13"/>
      <c r="J314" s="8"/>
      <c r="K314" s="8"/>
    </row>
    <row r="315">
      <c r="A315" s="10"/>
      <c r="B315" s="10"/>
      <c r="C315" s="10"/>
      <c r="D315" s="29"/>
      <c r="E315" s="13"/>
      <c r="F315" s="13"/>
      <c r="G315" s="13"/>
      <c r="H315" s="13"/>
      <c r="I315" s="13"/>
      <c r="J315" s="8"/>
      <c r="K315" s="8"/>
    </row>
    <row r="316">
      <c r="A316" s="10"/>
      <c r="B316" s="10"/>
      <c r="C316" s="10"/>
      <c r="D316" s="29"/>
      <c r="E316" s="13"/>
      <c r="F316" s="13"/>
      <c r="G316" s="13"/>
      <c r="H316" s="13"/>
      <c r="I316" s="13"/>
      <c r="J316" s="8"/>
      <c r="K316" s="8"/>
    </row>
    <row r="317">
      <c r="A317" s="10"/>
      <c r="B317" s="10"/>
      <c r="C317" s="10"/>
      <c r="D317" s="29"/>
      <c r="E317" s="13"/>
      <c r="F317" s="13"/>
      <c r="G317" s="13"/>
      <c r="H317" s="13"/>
      <c r="I317" s="13"/>
      <c r="J317" s="8"/>
      <c r="K317" s="8"/>
    </row>
    <row r="318">
      <c r="A318" s="10"/>
      <c r="B318" s="10"/>
      <c r="C318" s="10"/>
      <c r="D318" s="29"/>
      <c r="E318" s="13"/>
      <c r="F318" s="13"/>
      <c r="G318" s="13"/>
      <c r="H318" s="13"/>
      <c r="I318" s="13"/>
      <c r="J318" s="8"/>
      <c r="K318" s="8"/>
    </row>
    <row r="319">
      <c r="A319" s="10"/>
      <c r="B319" s="10"/>
      <c r="C319" s="10"/>
      <c r="D319" s="29"/>
      <c r="E319" s="13"/>
      <c r="F319" s="13"/>
      <c r="G319" s="13"/>
      <c r="H319" s="13"/>
      <c r="I319" s="13"/>
      <c r="J319" s="8"/>
      <c r="K319" s="8"/>
    </row>
    <row r="320">
      <c r="A320" s="10"/>
      <c r="B320" s="10"/>
      <c r="C320" s="10"/>
      <c r="D320" s="29"/>
      <c r="E320" s="13"/>
      <c r="F320" s="13"/>
      <c r="G320" s="13"/>
      <c r="H320" s="13"/>
      <c r="I320" s="13"/>
      <c r="J320" s="8"/>
      <c r="K320" s="8"/>
    </row>
    <row r="321">
      <c r="A321" s="10"/>
      <c r="B321" s="10"/>
      <c r="C321" s="10"/>
      <c r="D321" s="29"/>
      <c r="E321" s="13"/>
      <c r="F321" s="13"/>
      <c r="G321" s="13"/>
      <c r="H321" s="13"/>
      <c r="I321" s="13"/>
      <c r="J321" s="8"/>
      <c r="K321" s="8"/>
    </row>
    <row r="322">
      <c r="A322" s="10"/>
      <c r="B322" s="10"/>
      <c r="C322" s="10"/>
      <c r="D322" s="29"/>
      <c r="E322" s="13"/>
      <c r="F322" s="13"/>
      <c r="G322" s="13"/>
      <c r="H322" s="13"/>
      <c r="I322" s="13"/>
      <c r="J322" s="8"/>
      <c r="K322" s="8"/>
    </row>
    <row r="323">
      <c r="A323" s="10"/>
      <c r="B323" s="10"/>
      <c r="C323" s="10"/>
      <c r="D323" s="29"/>
      <c r="E323" s="13"/>
      <c r="F323" s="13"/>
      <c r="G323" s="13"/>
      <c r="H323" s="13"/>
      <c r="I323" s="13"/>
      <c r="J323" s="8"/>
      <c r="K323" s="8"/>
    </row>
    <row r="324">
      <c r="A324" s="10"/>
      <c r="B324" s="10"/>
      <c r="C324" s="10"/>
      <c r="D324" s="29"/>
      <c r="E324" s="13"/>
      <c r="F324" s="13"/>
      <c r="G324" s="13"/>
      <c r="H324" s="13"/>
      <c r="I324" s="13"/>
      <c r="J324" s="8"/>
      <c r="K324" s="8"/>
    </row>
    <row r="325">
      <c r="A325" s="10"/>
      <c r="B325" s="10"/>
      <c r="C325" s="10"/>
      <c r="D325" s="29"/>
      <c r="E325" s="13"/>
      <c r="F325" s="13"/>
      <c r="G325" s="13"/>
      <c r="H325" s="13"/>
      <c r="I325" s="13"/>
      <c r="J325" s="8"/>
      <c r="K325" s="8"/>
    </row>
    <row r="326">
      <c r="A326" s="10"/>
      <c r="B326" s="10"/>
      <c r="C326" s="10"/>
      <c r="D326" s="29"/>
      <c r="E326" s="13"/>
      <c r="F326" s="13"/>
      <c r="G326" s="13"/>
      <c r="H326" s="13"/>
      <c r="I326" s="13"/>
      <c r="J326" s="8"/>
      <c r="K326" s="8"/>
    </row>
    <row r="327">
      <c r="A327" s="10"/>
      <c r="B327" s="10"/>
      <c r="C327" s="10"/>
      <c r="D327" s="29"/>
      <c r="E327" s="13"/>
      <c r="F327" s="13"/>
      <c r="G327" s="13"/>
      <c r="H327" s="13"/>
      <c r="I327" s="13"/>
      <c r="J327" s="8"/>
      <c r="K327" s="8"/>
    </row>
    <row r="328">
      <c r="A328" s="10"/>
      <c r="B328" s="10"/>
      <c r="C328" s="10"/>
      <c r="D328" s="29"/>
      <c r="E328" s="13"/>
      <c r="F328" s="13"/>
      <c r="G328" s="13"/>
      <c r="H328" s="13"/>
      <c r="I328" s="13"/>
      <c r="J328" s="8"/>
      <c r="K328" s="8"/>
    </row>
    <row r="329">
      <c r="A329" s="10"/>
      <c r="B329" s="10"/>
      <c r="C329" s="10"/>
      <c r="D329" s="29"/>
      <c r="E329" s="13"/>
      <c r="F329" s="13"/>
      <c r="G329" s="13"/>
      <c r="H329" s="13"/>
      <c r="I329" s="13"/>
      <c r="J329" s="8"/>
      <c r="K329" s="8"/>
    </row>
    <row r="330">
      <c r="A330" s="10"/>
      <c r="B330" s="10"/>
      <c r="C330" s="10"/>
      <c r="D330" s="29"/>
      <c r="E330" s="13"/>
      <c r="F330" s="13"/>
      <c r="G330" s="13"/>
      <c r="H330" s="13"/>
      <c r="I330" s="13"/>
      <c r="J330" s="8"/>
      <c r="K330" s="8"/>
    </row>
    <row r="331">
      <c r="A331" s="10"/>
      <c r="B331" s="10"/>
      <c r="C331" s="10"/>
      <c r="D331" s="29"/>
      <c r="E331" s="13"/>
      <c r="F331" s="13"/>
      <c r="G331" s="13"/>
      <c r="H331" s="13"/>
      <c r="I331" s="13"/>
      <c r="J331" s="8"/>
      <c r="K331" s="8"/>
    </row>
    <row r="332">
      <c r="A332" s="10"/>
      <c r="B332" s="10"/>
      <c r="C332" s="10"/>
      <c r="D332" s="29"/>
      <c r="E332" s="13"/>
      <c r="F332" s="13"/>
      <c r="G332" s="13"/>
      <c r="H332" s="13"/>
      <c r="I332" s="13"/>
      <c r="J332" s="8"/>
      <c r="K332" s="8"/>
    </row>
    <row r="333">
      <c r="A333" s="10"/>
      <c r="B333" s="10"/>
      <c r="C333" s="10"/>
      <c r="D333" s="29"/>
      <c r="E333" s="13"/>
      <c r="F333" s="13"/>
      <c r="G333" s="13"/>
      <c r="H333" s="13"/>
      <c r="I333" s="13"/>
      <c r="J333" s="8"/>
      <c r="K333" s="8"/>
    </row>
    <row r="334">
      <c r="A334" s="10"/>
      <c r="B334" s="10"/>
      <c r="C334" s="10"/>
      <c r="D334" s="29"/>
      <c r="E334" s="13"/>
      <c r="F334" s="13"/>
      <c r="G334" s="13"/>
      <c r="H334" s="13"/>
      <c r="I334" s="13"/>
      <c r="J334" s="8"/>
      <c r="K334" s="8"/>
    </row>
    <row r="335">
      <c r="A335" s="10"/>
      <c r="B335" s="10"/>
      <c r="C335" s="10"/>
      <c r="D335" s="29"/>
      <c r="E335" s="13"/>
      <c r="F335" s="13"/>
      <c r="G335" s="13"/>
      <c r="H335" s="13"/>
      <c r="I335" s="13"/>
      <c r="J335" s="8"/>
      <c r="K335" s="8"/>
    </row>
    <row r="336">
      <c r="A336" s="10"/>
      <c r="B336" s="10"/>
      <c r="C336" s="10"/>
      <c r="D336" s="29"/>
      <c r="E336" s="13"/>
      <c r="F336" s="13"/>
      <c r="G336" s="13"/>
      <c r="H336" s="13"/>
      <c r="I336" s="13"/>
      <c r="J336" s="8"/>
      <c r="K336" s="8"/>
    </row>
    <row r="337">
      <c r="A337" s="10"/>
      <c r="B337" s="10"/>
      <c r="C337" s="10"/>
      <c r="D337" s="29"/>
      <c r="E337" s="13"/>
      <c r="F337" s="13"/>
      <c r="G337" s="13"/>
      <c r="H337" s="13"/>
      <c r="I337" s="13"/>
      <c r="J337" s="8"/>
      <c r="K337" s="8"/>
    </row>
    <row r="338">
      <c r="A338" s="10"/>
      <c r="B338" s="10"/>
      <c r="C338" s="10"/>
      <c r="D338" s="29"/>
      <c r="E338" s="13"/>
      <c r="F338" s="13"/>
      <c r="G338" s="13"/>
      <c r="H338" s="13"/>
      <c r="I338" s="13"/>
      <c r="J338" s="8"/>
      <c r="K338" s="8"/>
    </row>
    <row r="339">
      <c r="A339" s="10"/>
      <c r="B339" s="10"/>
      <c r="C339" s="10"/>
      <c r="D339" s="29"/>
      <c r="E339" s="13"/>
      <c r="F339" s="13"/>
      <c r="G339" s="13"/>
      <c r="H339" s="13"/>
      <c r="I339" s="13"/>
      <c r="J339" s="8"/>
      <c r="K339" s="8"/>
    </row>
    <row r="340">
      <c r="A340" s="10"/>
      <c r="B340" s="10"/>
      <c r="C340" s="10"/>
      <c r="D340" s="29"/>
      <c r="E340" s="13"/>
      <c r="F340" s="13"/>
      <c r="G340" s="13"/>
      <c r="H340" s="13"/>
      <c r="I340" s="13"/>
      <c r="J340" s="8"/>
      <c r="K340" s="8"/>
    </row>
    <row r="341">
      <c r="A341" s="10"/>
      <c r="B341" s="10"/>
      <c r="C341" s="10"/>
      <c r="D341" s="29"/>
      <c r="E341" s="13"/>
      <c r="F341" s="13"/>
      <c r="G341" s="13"/>
      <c r="H341" s="13"/>
      <c r="I341" s="13"/>
      <c r="J341" s="8"/>
      <c r="K341" s="8"/>
    </row>
    <row r="342">
      <c r="A342" s="10"/>
      <c r="B342" s="10"/>
      <c r="C342" s="10"/>
      <c r="D342" s="29"/>
      <c r="E342" s="13"/>
      <c r="F342" s="13"/>
      <c r="G342" s="13"/>
      <c r="H342" s="13"/>
      <c r="I342" s="13"/>
      <c r="J342" s="8"/>
      <c r="K342" s="8"/>
    </row>
    <row r="343">
      <c r="A343" s="10"/>
      <c r="B343" s="10"/>
      <c r="C343" s="10"/>
      <c r="D343" s="29"/>
      <c r="E343" s="13"/>
      <c r="F343" s="13"/>
      <c r="G343" s="13"/>
      <c r="H343" s="13"/>
      <c r="I343" s="13"/>
      <c r="J343" s="8"/>
      <c r="K343" s="8"/>
    </row>
    <row r="344">
      <c r="A344" s="10"/>
      <c r="B344" s="10"/>
      <c r="C344" s="10"/>
      <c r="D344" s="29"/>
      <c r="E344" s="13"/>
      <c r="F344" s="13"/>
      <c r="G344" s="13"/>
      <c r="H344" s="13"/>
      <c r="I344" s="13"/>
      <c r="J344" s="8"/>
      <c r="K344" s="8"/>
    </row>
    <row r="345">
      <c r="A345" s="10"/>
      <c r="B345" s="10"/>
      <c r="C345" s="10"/>
      <c r="D345" s="29"/>
      <c r="E345" s="13"/>
      <c r="F345" s="13"/>
      <c r="G345" s="13"/>
      <c r="H345" s="13"/>
      <c r="I345" s="13"/>
      <c r="J345" s="8"/>
      <c r="K345" s="8"/>
    </row>
    <row r="346">
      <c r="A346" s="10"/>
      <c r="B346" s="10"/>
      <c r="C346" s="10"/>
      <c r="D346" s="29"/>
      <c r="E346" s="13"/>
      <c r="F346" s="13"/>
      <c r="G346" s="13"/>
      <c r="H346" s="13"/>
      <c r="I346" s="13"/>
      <c r="J346" s="8"/>
      <c r="K346" s="8"/>
    </row>
    <row r="347">
      <c r="A347" s="10"/>
      <c r="B347" s="10"/>
      <c r="C347" s="10"/>
      <c r="D347" s="29"/>
      <c r="E347" s="13"/>
      <c r="F347" s="13"/>
      <c r="G347" s="13"/>
      <c r="H347" s="13"/>
      <c r="I347" s="13"/>
      <c r="J347" s="8"/>
      <c r="K347" s="8"/>
    </row>
    <row r="348">
      <c r="A348" s="10"/>
      <c r="B348" s="10"/>
      <c r="C348" s="10"/>
      <c r="D348" s="29"/>
      <c r="E348" s="13"/>
      <c r="F348" s="13"/>
      <c r="G348" s="13"/>
      <c r="H348" s="13"/>
      <c r="I348" s="13"/>
      <c r="J348" s="8"/>
      <c r="K348" s="8"/>
    </row>
    <row r="349">
      <c r="A349" s="10"/>
      <c r="B349" s="10"/>
      <c r="C349" s="10"/>
      <c r="D349" s="29"/>
      <c r="E349" s="13"/>
      <c r="F349" s="13"/>
      <c r="G349" s="13"/>
      <c r="H349" s="13"/>
      <c r="I349" s="13"/>
      <c r="J349" s="8"/>
      <c r="K349" s="8"/>
    </row>
    <row r="350">
      <c r="A350" s="10"/>
      <c r="B350" s="10"/>
      <c r="C350" s="10"/>
      <c r="D350" s="29"/>
      <c r="E350" s="13"/>
      <c r="F350" s="13"/>
      <c r="G350" s="13"/>
      <c r="H350" s="13"/>
      <c r="I350" s="13"/>
      <c r="J350" s="8"/>
      <c r="K350" s="8"/>
    </row>
    <row r="351">
      <c r="A351" s="10"/>
      <c r="B351" s="10"/>
      <c r="C351" s="10"/>
      <c r="D351" s="29"/>
      <c r="E351" s="13"/>
      <c r="F351" s="13"/>
      <c r="G351" s="13"/>
      <c r="H351" s="13"/>
      <c r="I351" s="13"/>
      <c r="J351" s="8"/>
      <c r="K351" s="8"/>
    </row>
    <row r="352">
      <c r="A352" s="10"/>
      <c r="B352" s="10"/>
      <c r="C352" s="10"/>
      <c r="D352" s="29"/>
      <c r="E352" s="13"/>
      <c r="F352" s="13"/>
      <c r="G352" s="13"/>
      <c r="H352" s="13"/>
      <c r="I352" s="13"/>
      <c r="J352" s="8"/>
      <c r="K352" s="8"/>
    </row>
    <row r="353">
      <c r="A353" s="10"/>
      <c r="B353" s="10"/>
      <c r="C353" s="10"/>
      <c r="D353" s="29"/>
      <c r="E353" s="13"/>
      <c r="F353" s="13"/>
      <c r="G353" s="13"/>
      <c r="H353" s="13"/>
      <c r="I353" s="13"/>
      <c r="J353" s="8"/>
      <c r="K353" s="8"/>
    </row>
    <row r="354">
      <c r="A354" s="10"/>
      <c r="B354" s="10"/>
      <c r="C354" s="10"/>
      <c r="D354" s="29"/>
      <c r="E354" s="13"/>
      <c r="F354" s="13"/>
      <c r="G354" s="13"/>
      <c r="H354" s="13"/>
      <c r="I354" s="13"/>
      <c r="J354" s="8"/>
      <c r="K354" s="8"/>
    </row>
    <row r="355">
      <c r="A355" s="10"/>
      <c r="B355" s="10"/>
      <c r="C355" s="10"/>
      <c r="D355" s="29"/>
      <c r="E355" s="13"/>
      <c r="F355" s="13"/>
      <c r="G355" s="13"/>
      <c r="H355" s="13"/>
      <c r="I355" s="13"/>
      <c r="J355" s="8"/>
      <c r="K355" s="8"/>
    </row>
    <row r="356">
      <c r="A356" s="10"/>
      <c r="B356" s="10"/>
      <c r="C356" s="10"/>
      <c r="D356" s="29"/>
      <c r="E356" s="13"/>
      <c r="F356" s="13"/>
      <c r="G356" s="13"/>
      <c r="H356" s="13"/>
      <c r="I356" s="13"/>
      <c r="J356" s="8"/>
      <c r="K356" s="8"/>
    </row>
    <row r="357">
      <c r="A357" s="10"/>
      <c r="B357" s="10"/>
      <c r="C357" s="10"/>
      <c r="D357" s="29"/>
      <c r="E357" s="13"/>
      <c r="F357" s="13"/>
      <c r="G357" s="13"/>
      <c r="H357" s="13"/>
      <c r="I357" s="13"/>
      <c r="J357" s="8"/>
      <c r="K357" s="8"/>
    </row>
    <row r="358">
      <c r="A358" s="10"/>
      <c r="B358" s="10"/>
      <c r="C358" s="10"/>
      <c r="D358" s="29"/>
      <c r="E358" s="13"/>
      <c r="F358" s="13"/>
      <c r="G358" s="13"/>
      <c r="H358" s="13"/>
      <c r="I358" s="13"/>
      <c r="J358" s="8"/>
      <c r="K358" s="8"/>
    </row>
    <row r="359">
      <c r="A359" s="10"/>
      <c r="B359" s="10"/>
      <c r="C359" s="10"/>
      <c r="D359" s="29"/>
      <c r="E359" s="13"/>
      <c r="F359" s="13"/>
      <c r="G359" s="13"/>
      <c r="H359" s="13"/>
      <c r="I359" s="13"/>
      <c r="J359" s="8"/>
      <c r="K359" s="8"/>
    </row>
    <row r="360">
      <c r="A360" s="10"/>
      <c r="B360" s="10"/>
      <c r="C360" s="10"/>
      <c r="D360" s="29"/>
      <c r="E360" s="13"/>
      <c r="F360" s="13"/>
      <c r="G360" s="13"/>
      <c r="H360" s="13"/>
      <c r="I360" s="13"/>
      <c r="J360" s="8"/>
      <c r="K360" s="8"/>
    </row>
    <row r="361">
      <c r="A361" s="10"/>
      <c r="B361" s="10"/>
      <c r="C361" s="10"/>
      <c r="D361" s="29"/>
      <c r="E361" s="13"/>
      <c r="F361" s="13"/>
      <c r="G361" s="13"/>
      <c r="H361" s="13"/>
      <c r="I361" s="13"/>
      <c r="J361" s="8"/>
      <c r="K361" s="8"/>
    </row>
    <row r="362">
      <c r="A362" s="10"/>
      <c r="B362" s="10"/>
      <c r="C362" s="10"/>
      <c r="D362" s="29"/>
      <c r="E362" s="13"/>
      <c r="F362" s="13"/>
      <c r="G362" s="13"/>
      <c r="H362" s="13"/>
      <c r="I362" s="13"/>
      <c r="J362" s="8"/>
      <c r="K362" s="8"/>
    </row>
    <row r="363">
      <c r="A363" s="10"/>
      <c r="B363" s="10"/>
      <c r="C363" s="10"/>
      <c r="D363" s="29"/>
      <c r="E363" s="13"/>
      <c r="F363" s="13"/>
      <c r="G363" s="13"/>
      <c r="H363" s="13"/>
      <c r="I363" s="13"/>
      <c r="J363" s="8"/>
      <c r="K363" s="8"/>
    </row>
    <row r="364">
      <c r="A364" s="10"/>
      <c r="B364" s="10"/>
      <c r="C364" s="10"/>
      <c r="D364" s="29"/>
      <c r="E364" s="13"/>
      <c r="F364" s="13"/>
      <c r="G364" s="13"/>
      <c r="H364" s="13"/>
      <c r="I364" s="13"/>
      <c r="J364" s="8"/>
      <c r="K364" s="8"/>
    </row>
    <row r="365">
      <c r="A365" s="10"/>
      <c r="B365" s="10"/>
      <c r="C365" s="10"/>
      <c r="D365" s="29"/>
      <c r="E365" s="13"/>
      <c r="F365" s="13"/>
      <c r="G365" s="13"/>
      <c r="H365" s="13"/>
      <c r="I365" s="13"/>
      <c r="J365" s="8"/>
      <c r="K365" s="8"/>
    </row>
    <row r="366">
      <c r="A366" s="10"/>
      <c r="B366" s="10"/>
      <c r="C366" s="10"/>
      <c r="D366" s="29"/>
      <c r="E366" s="13"/>
      <c r="F366" s="13"/>
      <c r="G366" s="13"/>
      <c r="H366" s="13"/>
      <c r="I366" s="13"/>
      <c r="J366" s="8"/>
      <c r="K366" s="8"/>
    </row>
    <row r="367">
      <c r="A367" s="10"/>
      <c r="B367" s="10"/>
      <c r="C367" s="10"/>
      <c r="D367" s="29"/>
      <c r="E367" s="13"/>
      <c r="F367" s="13"/>
      <c r="G367" s="13"/>
      <c r="H367" s="13"/>
      <c r="I367" s="13"/>
      <c r="J367" s="8"/>
      <c r="K367" s="8"/>
    </row>
    <row r="368">
      <c r="A368" s="10"/>
      <c r="B368" s="10"/>
      <c r="C368" s="10"/>
      <c r="D368" s="29"/>
      <c r="E368" s="13"/>
      <c r="F368" s="13"/>
      <c r="G368" s="13"/>
      <c r="H368" s="13"/>
      <c r="I368" s="13"/>
      <c r="J368" s="8"/>
      <c r="K368" s="8"/>
    </row>
    <row r="369">
      <c r="A369" s="10"/>
      <c r="B369" s="10"/>
      <c r="C369" s="10"/>
      <c r="D369" s="29"/>
      <c r="E369" s="13"/>
      <c r="F369" s="13"/>
      <c r="G369" s="13"/>
      <c r="H369" s="13"/>
      <c r="I369" s="13"/>
      <c r="J369" s="8"/>
      <c r="K369" s="8"/>
    </row>
    <row r="370">
      <c r="A370" s="10"/>
      <c r="B370" s="10"/>
      <c r="C370" s="10"/>
      <c r="D370" s="29"/>
      <c r="E370" s="13"/>
      <c r="F370" s="13"/>
      <c r="G370" s="13"/>
      <c r="H370" s="13"/>
      <c r="I370" s="13"/>
      <c r="J370" s="8"/>
      <c r="K370" s="8"/>
    </row>
    <row r="371">
      <c r="A371" s="10"/>
      <c r="B371" s="10"/>
      <c r="C371" s="10"/>
      <c r="D371" s="29"/>
      <c r="E371" s="13"/>
      <c r="F371" s="13"/>
      <c r="G371" s="13"/>
      <c r="H371" s="13"/>
      <c r="I371" s="13"/>
      <c r="J371" s="8"/>
      <c r="K371" s="8"/>
    </row>
    <row r="372">
      <c r="A372" s="10"/>
      <c r="B372" s="10"/>
      <c r="C372" s="10"/>
      <c r="D372" s="29"/>
      <c r="E372" s="13"/>
      <c r="F372" s="13"/>
      <c r="G372" s="13"/>
      <c r="H372" s="13"/>
      <c r="I372" s="13"/>
      <c r="J372" s="8"/>
      <c r="K372" s="8"/>
    </row>
    <row r="373">
      <c r="A373" s="10"/>
      <c r="B373" s="10"/>
      <c r="C373" s="10"/>
      <c r="D373" s="29"/>
      <c r="E373" s="13"/>
      <c r="F373" s="13"/>
      <c r="G373" s="13"/>
      <c r="H373" s="13"/>
      <c r="I373" s="13"/>
      <c r="J373" s="8"/>
      <c r="K373" s="8"/>
    </row>
    <row r="374">
      <c r="A374" s="10"/>
      <c r="B374" s="10"/>
      <c r="C374" s="10"/>
      <c r="D374" s="29"/>
      <c r="E374" s="13"/>
      <c r="F374" s="13"/>
      <c r="G374" s="13"/>
      <c r="H374" s="13"/>
      <c r="I374" s="13"/>
      <c r="J374" s="8"/>
      <c r="K374" s="8"/>
    </row>
    <row r="375">
      <c r="A375" s="10"/>
      <c r="B375" s="10"/>
      <c r="C375" s="10"/>
      <c r="D375" s="29"/>
      <c r="E375" s="13"/>
      <c r="F375" s="13"/>
      <c r="G375" s="13"/>
      <c r="H375" s="13"/>
      <c r="I375" s="13"/>
      <c r="J375" s="8"/>
      <c r="K375" s="8"/>
    </row>
    <row r="376">
      <c r="A376" s="10"/>
      <c r="B376" s="10"/>
      <c r="C376" s="10"/>
      <c r="D376" s="29"/>
      <c r="E376" s="13"/>
      <c r="F376" s="13"/>
      <c r="G376" s="13"/>
      <c r="H376" s="13"/>
      <c r="I376" s="13"/>
      <c r="J376" s="8"/>
      <c r="K376" s="8"/>
    </row>
    <row r="377">
      <c r="A377" s="10"/>
      <c r="B377" s="10"/>
      <c r="C377" s="10"/>
      <c r="D377" s="29"/>
      <c r="E377" s="13"/>
      <c r="F377" s="13"/>
      <c r="G377" s="13"/>
      <c r="H377" s="13"/>
      <c r="I377" s="13"/>
      <c r="J377" s="8"/>
      <c r="K377" s="8"/>
    </row>
    <row r="378">
      <c r="A378" s="10"/>
      <c r="B378" s="10"/>
      <c r="C378" s="10"/>
      <c r="D378" s="29"/>
      <c r="E378" s="13"/>
      <c r="F378" s="13"/>
      <c r="G378" s="13"/>
      <c r="H378" s="13"/>
      <c r="I378" s="13"/>
      <c r="J378" s="8"/>
      <c r="K378" s="8"/>
    </row>
    <row r="379">
      <c r="A379" s="10"/>
      <c r="B379" s="10"/>
      <c r="C379" s="10"/>
      <c r="D379" s="29"/>
      <c r="E379" s="13"/>
      <c r="F379" s="13"/>
      <c r="G379" s="13"/>
      <c r="H379" s="13"/>
      <c r="I379" s="13"/>
      <c r="J379" s="8"/>
      <c r="K379" s="8"/>
    </row>
    <row r="380">
      <c r="A380" s="10"/>
      <c r="B380" s="10"/>
      <c r="C380" s="10"/>
      <c r="D380" s="29"/>
      <c r="E380" s="13"/>
      <c r="F380" s="13"/>
      <c r="G380" s="13"/>
      <c r="H380" s="13"/>
      <c r="I380" s="13"/>
      <c r="J380" s="8"/>
      <c r="K380" s="8"/>
    </row>
    <row r="381">
      <c r="A381" s="10"/>
      <c r="B381" s="10"/>
      <c r="C381" s="10"/>
      <c r="D381" s="29"/>
      <c r="E381" s="13"/>
      <c r="F381" s="13"/>
      <c r="G381" s="13"/>
      <c r="H381" s="13"/>
      <c r="I381" s="13"/>
      <c r="J381" s="8"/>
      <c r="K381" s="8"/>
    </row>
    <row r="382">
      <c r="A382" s="10"/>
      <c r="B382" s="10"/>
      <c r="C382" s="10"/>
      <c r="D382" s="29"/>
      <c r="E382" s="13"/>
      <c r="F382" s="13"/>
      <c r="G382" s="13"/>
      <c r="H382" s="13"/>
      <c r="I382" s="13"/>
      <c r="J382" s="8"/>
      <c r="K382" s="8"/>
    </row>
    <row r="383">
      <c r="A383" s="10"/>
      <c r="B383" s="10"/>
      <c r="C383" s="10"/>
      <c r="D383" s="29"/>
      <c r="E383" s="13"/>
      <c r="F383" s="13"/>
      <c r="G383" s="13"/>
      <c r="H383" s="13"/>
      <c r="I383" s="13"/>
      <c r="J383" s="8"/>
      <c r="K383" s="8"/>
    </row>
    <row r="384">
      <c r="A384" s="10"/>
      <c r="B384" s="10"/>
      <c r="C384" s="10"/>
      <c r="D384" s="29"/>
      <c r="E384" s="13"/>
      <c r="F384" s="13"/>
      <c r="G384" s="13"/>
      <c r="H384" s="13"/>
      <c r="I384" s="13"/>
      <c r="J384" s="8"/>
      <c r="K384" s="8"/>
    </row>
    <row r="385">
      <c r="A385" s="10"/>
      <c r="B385" s="10"/>
      <c r="C385" s="10"/>
      <c r="D385" s="29"/>
      <c r="E385" s="13"/>
      <c r="F385" s="13"/>
      <c r="G385" s="13"/>
      <c r="H385" s="13"/>
      <c r="I385" s="13"/>
      <c r="J385" s="8"/>
      <c r="K385" s="8"/>
    </row>
    <row r="386">
      <c r="A386" s="10"/>
      <c r="B386" s="10"/>
      <c r="C386" s="10"/>
      <c r="D386" s="29"/>
      <c r="E386" s="13"/>
      <c r="F386" s="13"/>
      <c r="G386" s="13"/>
      <c r="H386" s="13"/>
      <c r="I386" s="13"/>
      <c r="J386" s="8"/>
      <c r="K386" s="8"/>
    </row>
    <row r="387">
      <c r="A387" s="10"/>
      <c r="B387" s="10"/>
      <c r="C387" s="10"/>
      <c r="D387" s="29"/>
      <c r="E387" s="13"/>
      <c r="F387" s="13"/>
      <c r="G387" s="13"/>
      <c r="H387" s="13"/>
      <c r="I387" s="13"/>
      <c r="J387" s="8"/>
      <c r="K387" s="8"/>
    </row>
    <row r="388">
      <c r="A388" s="10"/>
      <c r="B388" s="10"/>
      <c r="C388" s="10"/>
      <c r="D388" s="29"/>
      <c r="E388" s="13"/>
      <c r="F388" s="13"/>
      <c r="G388" s="13"/>
      <c r="H388" s="13"/>
      <c r="I388" s="13"/>
      <c r="J388" s="8"/>
      <c r="K388" s="8"/>
    </row>
    <row r="389">
      <c r="A389" s="10"/>
      <c r="B389" s="10"/>
      <c r="C389" s="10"/>
      <c r="D389" s="29"/>
      <c r="E389" s="13"/>
      <c r="F389" s="13"/>
      <c r="G389" s="13"/>
      <c r="H389" s="13"/>
      <c r="I389" s="13"/>
      <c r="J389" s="8"/>
      <c r="K389" s="8"/>
    </row>
    <row r="390">
      <c r="A390" s="10"/>
      <c r="B390" s="10"/>
      <c r="C390" s="10"/>
      <c r="D390" s="29"/>
      <c r="E390" s="13"/>
      <c r="F390" s="13"/>
      <c r="G390" s="13"/>
      <c r="H390" s="13"/>
      <c r="I390" s="13"/>
      <c r="J390" s="8"/>
      <c r="K390" s="8"/>
    </row>
    <row r="391">
      <c r="A391" s="10"/>
      <c r="B391" s="10"/>
      <c r="C391" s="10"/>
      <c r="D391" s="29"/>
      <c r="E391" s="13"/>
      <c r="F391" s="13"/>
      <c r="G391" s="13"/>
      <c r="H391" s="13"/>
      <c r="I391" s="13"/>
      <c r="J391" s="8"/>
      <c r="K391" s="8"/>
    </row>
    <row r="392">
      <c r="A392" s="10"/>
      <c r="B392" s="10"/>
      <c r="C392" s="10"/>
      <c r="D392" s="29"/>
      <c r="E392" s="13"/>
      <c r="F392" s="13"/>
      <c r="G392" s="13"/>
      <c r="H392" s="13"/>
      <c r="I392" s="13"/>
      <c r="J392" s="8"/>
      <c r="K392" s="8"/>
    </row>
    <row r="393">
      <c r="A393" s="10"/>
      <c r="B393" s="10"/>
      <c r="C393" s="10"/>
      <c r="D393" s="29"/>
      <c r="E393" s="13"/>
      <c r="F393" s="13"/>
      <c r="G393" s="13"/>
      <c r="H393" s="13"/>
      <c r="I393" s="13"/>
      <c r="J393" s="8"/>
      <c r="K393" s="8"/>
    </row>
    <row r="394">
      <c r="A394" s="10"/>
      <c r="B394" s="10"/>
      <c r="C394" s="10"/>
      <c r="D394" s="29"/>
      <c r="E394" s="13"/>
      <c r="F394" s="13"/>
      <c r="G394" s="13"/>
      <c r="H394" s="13"/>
      <c r="I394" s="13"/>
      <c r="J394" s="8"/>
      <c r="K394" s="8"/>
    </row>
    <row r="395">
      <c r="A395" s="10"/>
      <c r="B395" s="10"/>
      <c r="C395" s="10"/>
      <c r="D395" s="29"/>
      <c r="E395" s="13"/>
      <c r="F395" s="13"/>
      <c r="G395" s="13"/>
      <c r="H395" s="13"/>
      <c r="I395" s="13"/>
      <c r="J395" s="8"/>
      <c r="K395" s="8"/>
    </row>
    <row r="396">
      <c r="A396" s="10"/>
      <c r="B396" s="10"/>
      <c r="C396" s="10"/>
      <c r="D396" s="29"/>
      <c r="E396" s="13"/>
      <c r="F396" s="13"/>
      <c r="G396" s="13"/>
      <c r="H396" s="13"/>
      <c r="I396" s="13"/>
      <c r="J396" s="8"/>
      <c r="K396" s="8"/>
    </row>
    <row r="397">
      <c r="A397" s="10"/>
      <c r="B397" s="10"/>
      <c r="C397" s="10"/>
      <c r="D397" s="29"/>
      <c r="E397" s="13"/>
      <c r="F397" s="13"/>
      <c r="G397" s="13"/>
      <c r="H397" s="13"/>
      <c r="I397" s="13"/>
      <c r="J397" s="8"/>
      <c r="K397" s="8"/>
    </row>
    <row r="398">
      <c r="A398" s="10"/>
      <c r="B398" s="10"/>
      <c r="C398" s="10"/>
      <c r="D398" s="29"/>
      <c r="E398" s="13"/>
      <c r="F398" s="13"/>
      <c r="G398" s="13"/>
      <c r="H398" s="13"/>
      <c r="I398" s="13"/>
      <c r="J398" s="8"/>
      <c r="K398" s="8"/>
    </row>
    <row r="399">
      <c r="A399" s="10"/>
      <c r="B399" s="10"/>
      <c r="C399" s="10"/>
      <c r="D399" s="29"/>
      <c r="E399" s="13"/>
      <c r="F399" s="13"/>
      <c r="G399" s="13"/>
      <c r="H399" s="13"/>
      <c r="I399" s="13"/>
      <c r="J399" s="8"/>
      <c r="K399" s="8"/>
    </row>
    <row r="400">
      <c r="A400" s="10"/>
      <c r="B400" s="10"/>
      <c r="C400" s="10"/>
      <c r="D400" s="29"/>
      <c r="E400" s="13"/>
      <c r="F400" s="13"/>
      <c r="G400" s="13"/>
      <c r="H400" s="13"/>
      <c r="I400" s="13"/>
      <c r="J400" s="8"/>
      <c r="K400" s="8"/>
    </row>
    <row r="401">
      <c r="A401" s="10"/>
      <c r="B401" s="10"/>
      <c r="C401" s="10"/>
      <c r="D401" s="29"/>
      <c r="E401" s="13"/>
      <c r="F401" s="13"/>
      <c r="G401" s="13"/>
      <c r="H401" s="13"/>
      <c r="I401" s="13"/>
      <c r="J401" s="8"/>
      <c r="K401" s="8"/>
    </row>
    <row r="402">
      <c r="A402" s="10"/>
      <c r="B402" s="10"/>
      <c r="C402" s="10"/>
      <c r="D402" s="29"/>
      <c r="E402" s="13"/>
      <c r="F402" s="13"/>
      <c r="G402" s="13"/>
      <c r="H402" s="13"/>
      <c r="I402" s="13"/>
      <c r="J402" s="8"/>
      <c r="K402" s="8"/>
    </row>
    <row r="403">
      <c r="A403" s="10"/>
      <c r="B403" s="10"/>
      <c r="C403" s="10"/>
      <c r="D403" s="29"/>
      <c r="E403" s="13"/>
      <c r="F403" s="13"/>
      <c r="G403" s="13"/>
      <c r="H403" s="13"/>
      <c r="I403" s="13"/>
      <c r="J403" s="8"/>
      <c r="K403" s="8"/>
    </row>
    <row r="404">
      <c r="A404" s="10"/>
      <c r="B404" s="10"/>
      <c r="C404" s="10"/>
      <c r="D404" s="29"/>
      <c r="E404" s="13"/>
      <c r="F404" s="13"/>
      <c r="G404" s="13"/>
      <c r="H404" s="13"/>
      <c r="I404" s="13"/>
      <c r="J404" s="8"/>
      <c r="K404" s="8"/>
    </row>
    <row r="405">
      <c r="A405" s="10"/>
      <c r="B405" s="10"/>
      <c r="C405" s="10"/>
      <c r="D405" s="29"/>
      <c r="E405" s="13"/>
      <c r="F405" s="13"/>
      <c r="G405" s="13"/>
      <c r="H405" s="13"/>
      <c r="I405" s="13"/>
      <c r="J405" s="8"/>
      <c r="K405" s="8"/>
    </row>
    <row r="406">
      <c r="A406" s="10"/>
      <c r="B406" s="10"/>
      <c r="C406" s="10"/>
      <c r="D406" s="29"/>
      <c r="E406" s="13"/>
      <c r="F406" s="13"/>
      <c r="G406" s="13"/>
      <c r="H406" s="13"/>
      <c r="I406" s="13"/>
      <c r="J406" s="8"/>
      <c r="K406" s="8"/>
    </row>
    <row r="407">
      <c r="A407" s="10"/>
      <c r="B407" s="10"/>
      <c r="C407" s="10"/>
      <c r="D407" s="29"/>
      <c r="E407" s="13"/>
      <c r="F407" s="13"/>
      <c r="G407" s="13"/>
      <c r="H407" s="13"/>
      <c r="I407" s="13"/>
      <c r="J407" s="8"/>
      <c r="K407" s="8"/>
    </row>
    <row r="408">
      <c r="A408" s="10"/>
      <c r="B408" s="10"/>
      <c r="C408" s="10"/>
      <c r="D408" s="29"/>
      <c r="E408" s="13"/>
      <c r="F408" s="13"/>
      <c r="G408" s="13"/>
      <c r="H408" s="13"/>
      <c r="I408" s="13"/>
      <c r="J408" s="8"/>
      <c r="K408" s="8"/>
    </row>
    <row r="409">
      <c r="A409" s="10"/>
      <c r="B409" s="10"/>
      <c r="C409" s="10"/>
      <c r="D409" s="29"/>
      <c r="E409" s="13"/>
      <c r="F409" s="13"/>
      <c r="G409" s="13"/>
      <c r="H409" s="13"/>
      <c r="I409" s="13"/>
      <c r="J409" s="8"/>
      <c r="K409" s="8"/>
    </row>
    <row r="410">
      <c r="A410" s="10"/>
      <c r="B410" s="10"/>
      <c r="C410" s="10"/>
      <c r="D410" s="29"/>
      <c r="E410" s="13"/>
      <c r="F410" s="13"/>
      <c r="G410" s="13"/>
      <c r="H410" s="13"/>
      <c r="I410" s="13"/>
      <c r="J410" s="8"/>
      <c r="K410" s="8"/>
    </row>
    <row r="411">
      <c r="A411" s="10"/>
      <c r="B411" s="10"/>
      <c r="C411" s="10"/>
      <c r="D411" s="29"/>
      <c r="E411" s="13"/>
      <c r="F411" s="13"/>
      <c r="G411" s="13"/>
      <c r="H411" s="13"/>
      <c r="I411" s="13"/>
      <c r="J411" s="8"/>
      <c r="K411" s="8"/>
    </row>
    <row r="412">
      <c r="A412" s="10"/>
      <c r="B412" s="10"/>
      <c r="C412" s="10"/>
      <c r="D412" s="29"/>
      <c r="E412" s="13"/>
      <c r="F412" s="13"/>
      <c r="G412" s="13"/>
      <c r="H412" s="13"/>
      <c r="I412" s="13"/>
      <c r="J412" s="8"/>
      <c r="K412" s="8"/>
    </row>
    <row r="413">
      <c r="A413" s="10"/>
      <c r="B413" s="10"/>
      <c r="C413" s="10"/>
      <c r="D413" s="29"/>
      <c r="E413" s="13"/>
      <c r="F413" s="13"/>
      <c r="G413" s="13"/>
      <c r="H413" s="13"/>
      <c r="I413" s="13"/>
      <c r="J413" s="8"/>
      <c r="K413" s="8"/>
    </row>
    <row r="414">
      <c r="A414" s="10"/>
      <c r="B414" s="10"/>
      <c r="C414" s="10"/>
      <c r="D414" s="29"/>
      <c r="E414" s="13"/>
      <c r="F414" s="13"/>
      <c r="G414" s="13"/>
      <c r="H414" s="13"/>
      <c r="I414" s="13"/>
      <c r="J414" s="8"/>
      <c r="K414" s="8"/>
    </row>
    <row r="415">
      <c r="A415" s="10"/>
      <c r="B415" s="10"/>
      <c r="C415" s="10"/>
      <c r="D415" s="29"/>
      <c r="E415" s="13"/>
      <c r="F415" s="13"/>
      <c r="G415" s="13"/>
      <c r="H415" s="13"/>
      <c r="I415" s="13"/>
      <c r="J415" s="8"/>
      <c r="K415" s="8"/>
    </row>
    <row r="416">
      <c r="A416" s="10"/>
      <c r="B416" s="10"/>
      <c r="C416" s="10"/>
      <c r="D416" s="29"/>
      <c r="E416" s="13"/>
      <c r="F416" s="13"/>
      <c r="G416" s="13"/>
      <c r="H416" s="13"/>
      <c r="I416" s="13"/>
      <c r="J416" s="8"/>
      <c r="K416" s="8"/>
    </row>
    <row r="417">
      <c r="A417" s="10"/>
      <c r="B417" s="10"/>
      <c r="C417" s="10"/>
      <c r="D417" s="29"/>
      <c r="E417" s="13"/>
      <c r="F417" s="13"/>
      <c r="G417" s="13"/>
      <c r="H417" s="13"/>
      <c r="I417" s="13"/>
      <c r="J417" s="8"/>
      <c r="K417" s="8"/>
    </row>
    <row r="418">
      <c r="A418" s="10"/>
      <c r="B418" s="10"/>
      <c r="C418" s="10"/>
      <c r="D418" s="29"/>
      <c r="E418" s="13"/>
      <c r="F418" s="13"/>
      <c r="G418" s="13"/>
      <c r="H418" s="13"/>
      <c r="I418" s="13"/>
      <c r="J418" s="8"/>
      <c r="K418" s="8"/>
    </row>
    <row r="419">
      <c r="A419" s="10"/>
      <c r="B419" s="10"/>
      <c r="C419" s="10"/>
      <c r="D419" s="29"/>
      <c r="E419" s="13"/>
      <c r="F419" s="13"/>
      <c r="G419" s="13"/>
      <c r="H419" s="13"/>
      <c r="I419" s="13"/>
      <c r="J419" s="8"/>
      <c r="K419" s="8"/>
    </row>
    <row r="420">
      <c r="A420" s="10"/>
      <c r="B420" s="10"/>
      <c r="C420" s="10"/>
      <c r="D420" s="29"/>
      <c r="E420" s="13"/>
      <c r="F420" s="13"/>
      <c r="G420" s="13"/>
      <c r="H420" s="13"/>
      <c r="I420" s="13"/>
      <c r="J420" s="8"/>
      <c r="K420" s="8"/>
    </row>
    <row r="421">
      <c r="A421" s="10"/>
      <c r="B421" s="10"/>
      <c r="C421" s="10"/>
      <c r="D421" s="29"/>
      <c r="E421" s="13"/>
      <c r="F421" s="13"/>
      <c r="G421" s="13"/>
      <c r="H421" s="13"/>
      <c r="I421" s="13"/>
      <c r="J421" s="8"/>
      <c r="K421" s="8"/>
    </row>
    <row r="422">
      <c r="A422" s="10"/>
      <c r="B422" s="10"/>
      <c r="C422" s="10"/>
      <c r="D422" s="29"/>
      <c r="E422" s="13"/>
      <c r="F422" s="13"/>
      <c r="G422" s="13"/>
      <c r="H422" s="13"/>
      <c r="I422" s="13"/>
      <c r="J422" s="8"/>
      <c r="K422" s="8"/>
    </row>
    <row r="423">
      <c r="A423" s="10"/>
      <c r="B423" s="10"/>
      <c r="C423" s="10"/>
      <c r="D423" s="29"/>
      <c r="E423" s="13"/>
      <c r="F423" s="13"/>
      <c r="G423" s="13"/>
      <c r="H423" s="13"/>
      <c r="I423" s="13"/>
      <c r="J423" s="8"/>
      <c r="K423" s="8"/>
    </row>
    <row r="424">
      <c r="A424" s="10"/>
      <c r="B424" s="10"/>
      <c r="C424" s="10"/>
      <c r="D424" s="29"/>
      <c r="E424" s="13"/>
      <c r="F424" s="13"/>
      <c r="G424" s="13"/>
      <c r="H424" s="13"/>
      <c r="I424" s="13"/>
      <c r="J424" s="8"/>
      <c r="K424" s="8"/>
    </row>
    <row r="425">
      <c r="A425" s="10"/>
      <c r="B425" s="10"/>
      <c r="C425" s="10"/>
      <c r="D425" s="29"/>
      <c r="E425" s="13"/>
      <c r="F425" s="13"/>
      <c r="G425" s="13"/>
      <c r="H425" s="13"/>
      <c r="I425" s="13"/>
      <c r="J425" s="8"/>
      <c r="K425" s="8"/>
    </row>
    <row r="426">
      <c r="A426" s="10"/>
      <c r="B426" s="10"/>
      <c r="C426" s="10"/>
      <c r="D426" s="29"/>
      <c r="E426" s="13"/>
      <c r="F426" s="13"/>
      <c r="G426" s="13"/>
      <c r="H426" s="13"/>
      <c r="I426" s="13"/>
      <c r="J426" s="8"/>
      <c r="K426" s="8"/>
    </row>
    <row r="427">
      <c r="A427" s="10"/>
      <c r="B427" s="10"/>
      <c r="C427" s="10"/>
      <c r="D427" s="29"/>
      <c r="E427" s="13"/>
      <c r="F427" s="13"/>
      <c r="G427" s="13"/>
      <c r="H427" s="13"/>
      <c r="I427" s="13"/>
      <c r="J427" s="8"/>
      <c r="K427" s="8"/>
    </row>
    <row r="428">
      <c r="A428" s="10"/>
      <c r="B428" s="10"/>
      <c r="C428" s="10"/>
      <c r="D428" s="29"/>
      <c r="E428" s="13"/>
      <c r="F428" s="13"/>
      <c r="G428" s="13"/>
      <c r="H428" s="13"/>
      <c r="I428" s="13"/>
      <c r="J428" s="8"/>
      <c r="K428" s="8"/>
    </row>
    <row r="429">
      <c r="A429" s="10"/>
      <c r="B429" s="10"/>
      <c r="C429" s="10"/>
      <c r="D429" s="29"/>
      <c r="E429" s="13"/>
      <c r="F429" s="13"/>
      <c r="G429" s="13"/>
      <c r="H429" s="13"/>
      <c r="I429" s="13"/>
      <c r="J429" s="8"/>
      <c r="K429" s="8"/>
    </row>
    <row r="430">
      <c r="A430" s="10"/>
      <c r="B430" s="10"/>
      <c r="C430" s="10"/>
      <c r="D430" s="29"/>
      <c r="E430" s="13"/>
      <c r="F430" s="13"/>
      <c r="G430" s="13"/>
      <c r="H430" s="13"/>
      <c r="I430" s="13"/>
      <c r="J430" s="8"/>
      <c r="K430" s="8"/>
    </row>
    <row r="431">
      <c r="A431" s="10"/>
      <c r="B431" s="10"/>
      <c r="C431" s="10"/>
      <c r="D431" s="29"/>
      <c r="E431" s="13"/>
      <c r="F431" s="13"/>
      <c r="G431" s="13"/>
      <c r="H431" s="13"/>
      <c r="I431" s="13"/>
      <c r="J431" s="8"/>
      <c r="K431" s="8"/>
    </row>
    <row r="432">
      <c r="A432" s="10"/>
      <c r="B432" s="10"/>
      <c r="C432" s="10"/>
      <c r="D432" s="29"/>
      <c r="E432" s="13"/>
      <c r="F432" s="13"/>
      <c r="G432" s="13"/>
      <c r="H432" s="13"/>
      <c r="I432" s="13"/>
      <c r="J432" s="8"/>
      <c r="K432" s="8"/>
    </row>
    <row r="433">
      <c r="A433" s="10"/>
      <c r="B433" s="10"/>
      <c r="C433" s="10"/>
      <c r="D433" s="29"/>
      <c r="E433" s="13"/>
      <c r="F433" s="13"/>
      <c r="G433" s="13"/>
      <c r="H433" s="13"/>
      <c r="I433" s="13"/>
      <c r="J433" s="8"/>
      <c r="K433" s="8"/>
    </row>
    <row r="434">
      <c r="A434" s="10"/>
      <c r="B434" s="10"/>
      <c r="C434" s="10"/>
      <c r="D434" s="29"/>
      <c r="E434" s="13"/>
      <c r="F434" s="13"/>
      <c r="G434" s="13"/>
      <c r="H434" s="13"/>
      <c r="I434" s="13"/>
      <c r="J434" s="8"/>
      <c r="K434" s="8"/>
    </row>
    <row r="435">
      <c r="A435" s="10"/>
      <c r="B435" s="10"/>
      <c r="C435" s="10"/>
      <c r="D435" s="29"/>
      <c r="E435" s="13"/>
      <c r="F435" s="13"/>
      <c r="G435" s="13"/>
      <c r="H435" s="13"/>
      <c r="I435" s="13"/>
      <c r="J435" s="8"/>
      <c r="K435" s="8"/>
    </row>
    <row r="436">
      <c r="A436" s="10"/>
      <c r="B436" s="10"/>
      <c r="C436" s="10"/>
      <c r="D436" s="29"/>
      <c r="E436" s="13"/>
      <c r="F436" s="13"/>
      <c r="G436" s="13"/>
      <c r="H436" s="13"/>
      <c r="I436" s="13"/>
      <c r="J436" s="8"/>
      <c r="K436" s="8"/>
    </row>
    <row r="437">
      <c r="A437" s="10"/>
      <c r="B437" s="10"/>
      <c r="C437" s="10"/>
      <c r="D437" s="29"/>
      <c r="E437" s="13"/>
      <c r="F437" s="13"/>
      <c r="G437" s="13"/>
      <c r="H437" s="13"/>
      <c r="I437" s="13"/>
      <c r="J437" s="8"/>
      <c r="K437" s="8"/>
    </row>
    <row r="438">
      <c r="A438" s="10"/>
      <c r="B438" s="10"/>
      <c r="C438" s="10"/>
      <c r="D438" s="29"/>
      <c r="E438" s="13"/>
      <c r="F438" s="13"/>
      <c r="G438" s="13"/>
      <c r="H438" s="13"/>
      <c r="I438" s="13"/>
      <c r="J438" s="8"/>
      <c r="K438" s="8"/>
    </row>
    <row r="439">
      <c r="A439" s="10"/>
      <c r="B439" s="10"/>
      <c r="C439" s="10"/>
      <c r="D439" s="29"/>
      <c r="E439" s="13"/>
      <c r="F439" s="13"/>
      <c r="G439" s="13"/>
      <c r="H439" s="13"/>
      <c r="I439" s="13"/>
      <c r="J439" s="8"/>
      <c r="K439" s="8"/>
    </row>
    <row r="440">
      <c r="A440" s="10"/>
      <c r="B440" s="10"/>
      <c r="C440" s="10"/>
      <c r="D440" s="29"/>
      <c r="E440" s="13"/>
      <c r="F440" s="13"/>
      <c r="G440" s="13"/>
      <c r="H440" s="13"/>
      <c r="I440" s="13"/>
      <c r="J440" s="8"/>
      <c r="K440" s="8"/>
    </row>
    <row r="441">
      <c r="A441" s="10"/>
      <c r="B441" s="10"/>
      <c r="C441" s="10"/>
      <c r="D441" s="29"/>
      <c r="E441" s="13"/>
      <c r="F441" s="13"/>
      <c r="G441" s="13"/>
      <c r="H441" s="13"/>
      <c r="I441" s="13"/>
      <c r="J441" s="8"/>
      <c r="K441" s="8"/>
    </row>
    <row r="442">
      <c r="A442" s="10"/>
      <c r="B442" s="10"/>
      <c r="C442" s="10"/>
      <c r="D442" s="29"/>
      <c r="E442" s="13"/>
      <c r="F442" s="13"/>
      <c r="G442" s="13"/>
      <c r="H442" s="13"/>
      <c r="I442" s="13"/>
      <c r="J442" s="8"/>
      <c r="K442" s="8"/>
    </row>
    <row r="443">
      <c r="A443" s="10"/>
      <c r="B443" s="10"/>
      <c r="C443" s="10"/>
      <c r="D443" s="29"/>
      <c r="E443" s="13"/>
      <c r="F443" s="13"/>
      <c r="G443" s="13"/>
      <c r="H443" s="13"/>
      <c r="I443" s="13"/>
      <c r="J443" s="8"/>
      <c r="K443" s="8"/>
    </row>
    <row r="444">
      <c r="A444" s="10"/>
      <c r="B444" s="10"/>
      <c r="C444" s="10"/>
      <c r="D444" s="29"/>
      <c r="E444" s="13"/>
      <c r="F444" s="13"/>
      <c r="G444" s="13"/>
      <c r="H444" s="13"/>
      <c r="I444" s="13"/>
      <c r="J444" s="8"/>
      <c r="K444" s="8"/>
    </row>
    <row r="445">
      <c r="A445" s="10"/>
      <c r="B445" s="10"/>
      <c r="C445" s="10"/>
      <c r="D445" s="29"/>
      <c r="E445" s="13"/>
      <c r="F445" s="13"/>
      <c r="G445" s="13"/>
      <c r="H445" s="13"/>
      <c r="I445" s="13"/>
      <c r="J445" s="8"/>
      <c r="K445" s="8"/>
    </row>
    <row r="446">
      <c r="A446" s="10"/>
      <c r="B446" s="10"/>
      <c r="C446" s="10"/>
      <c r="D446" s="29"/>
      <c r="E446" s="13"/>
      <c r="F446" s="13"/>
      <c r="G446" s="13"/>
      <c r="H446" s="13"/>
      <c r="I446" s="13"/>
      <c r="J446" s="8"/>
      <c r="K446" s="8"/>
    </row>
    <row r="447">
      <c r="A447" s="10"/>
      <c r="B447" s="10"/>
      <c r="C447" s="10"/>
      <c r="D447" s="29"/>
      <c r="E447" s="13"/>
      <c r="F447" s="13"/>
      <c r="G447" s="13"/>
      <c r="H447" s="13"/>
      <c r="I447" s="13"/>
      <c r="J447" s="8"/>
      <c r="K447" s="8"/>
    </row>
    <row r="448">
      <c r="A448" s="10"/>
      <c r="B448" s="10"/>
      <c r="C448" s="10"/>
      <c r="D448" s="29"/>
      <c r="E448" s="13"/>
      <c r="F448" s="13"/>
      <c r="G448" s="13"/>
      <c r="H448" s="13"/>
      <c r="I448" s="13"/>
      <c r="J448" s="8"/>
      <c r="K448" s="8"/>
    </row>
    <row r="449">
      <c r="A449" s="10"/>
      <c r="B449" s="10"/>
      <c r="C449" s="10"/>
      <c r="D449" s="29"/>
      <c r="E449" s="13"/>
      <c r="F449" s="13"/>
      <c r="G449" s="13"/>
      <c r="H449" s="13"/>
      <c r="I449" s="13"/>
      <c r="J449" s="8"/>
      <c r="K449" s="8"/>
    </row>
    <row r="450">
      <c r="A450" s="10"/>
      <c r="B450" s="10"/>
      <c r="C450" s="10"/>
      <c r="D450" s="29"/>
      <c r="E450" s="13"/>
      <c r="F450" s="13"/>
      <c r="G450" s="13"/>
      <c r="H450" s="13"/>
      <c r="I450" s="13"/>
      <c r="J450" s="8"/>
      <c r="K450" s="8"/>
    </row>
    <row r="451">
      <c r="A451" s="10"/>
      <c r="B451" s="10"/>
      <c r="C451" s="10"/>
      <c r="D451" s="29"/>
      <c r="E451" s="13"/>
      <c r="F451" s="13"/>
      <c r="G451" s="13"/>
      <c r="H451" s="13"/>
      <c r="I451" s="13"/>
      <c r="J451" s="8"/>
      <c r="K451" s="8"/>
    </row>
    <row r="452">
      <c r="A452" s="10"/>
      <c r="B452" s="10"/>
      <c r="C452" s="10"/>
      <c r="D452" s="29"/>
      <c r="E452" s="13"/>
      <c r="F452" s="13"/>
      <c r="G452" s="13"/>
      <c r="H452" s="13"/>
      <c r="I452" s="13"/>
      <c r="J452" s="8"/>
      <c r="K452" s="8"/>
    </row>
    <row r="453">
      <c r="A453" s="10"/>
      <c r="B453" s="10"/>
      <c r="C453" s="10"/>
      <c r="D453" s="29"/>
      <c r="E453" s="13"/>
      <c r="F453" s="13"/>
      <c r="G453" s="13"/>
      <c r="H453" s="13"/>
      <c r="I453" s="13"/>
      <c r="J453" s="8"/>
      <c r="K453" s="8"/>
    </row>
    <row r="454">
      <c r="A454" s="10"/>
      <c r="B454" s="10"/>
      <c r="C454" s="10"/>
      <c r="D454" s="29"/>
      <c r="E454" s="13"/>
      <c r="F454" s="13"/>
      <c r="G454" s="13"/>
      <c r="H454" s="13"/>
      <c r="I454" s="13"/>
      <c r="J454" s="8"/>
      <c r="K454" s="8"/>
    </row>
    <row r="455">
      <c r="A455" s="10"/>
      <c r="B455" s="10"/>
      <c r="C455" s="10"/>
      <c r="D455" s="29"/>
      <c r="E455" s="13"/>
      <c r="F455" s="13"/>
      <c r="G455" s="13"/>
      <c r="H455" s="13"/>
      <c r="I455" s="13"/>
      <c r="J455" s="8"/>
      <c r="K455" s="8"/>
    </row>
    <row r="456">
      <c r="A456" s="10"/>
      <c r="B456" s="10"/>
      <c r="C456" s="10"/>
      <c r="D456" s="29"/>
      <c r="E456" s="13"/>
      <c r="F456" s="13"/>
      <c r="G456" s="13"/>
      <c r="H456" s="13"/>
      <c r="I456" s="13"/>
      <c r="J456" s="8"/>
      <c r="K456" s="8"/>
    </row>
    <row r="457">
      <c r="A457" s="10"/>
      <c r="B457" s="10"/>
      <c r="C457" s="10"/>
      <c r="D457" s="29"/>
      <c r="E457" s="13"/>
      <c r="F457" s="13"/>
      <c r="G457" s="13"/>
      <c r="H457" s="13"/>
      <c r="I457" s="13"/>
      <c r="J457" s="8"/>
      <c r="K457" s="8"/>
    </row>
    <row r="458">
      <c r="A458" s="10"/>
      <c r="B458" s="10"/>
      <c r="C458" s="10"/>
      <c r="D458" s="29"/>
      <c r="E458" s="13"/>
      <c r="F458" s="13"/>
      <c r="G458" s="13"/>
      <c r="H458" s="13"/>
      <c r="I458" s="13"/>
      <c r="J458" s="8"/>
      <c r="K458" s="8"/>
    </row>
    <row r="459">
      <c r="A459" s="10"/>
      <c r="B459" s="10"/>
      <c r="C459" s="10"/>
      <c r="D459" s="29"/>
      <c r="E459" s="13"/>
      <c r="F459" s="13"/>
      <c r="G459" s="13"/>
      <c r="H459" s="13"/>
      <c r="I459" s="13"/>
      <c r="J459" s="8"/>
      <c r="K459" s="8"/>
    </row>
    <row r="460">
      <c r="A460" s="10"/>
      <c r="B460" s="10"/>
      <c r="C460" s="10"/>
      <c r="D460" s="29"/>
      <c r="E460" s="13"/>
      <c r="F460" s="13"/>
      <c r="G460" s="13"/>
      <c r="H460" s="13"/>
      <c r="I460" s="13"/>
      <c r="J460" s="8"/>
      <c r="K460" s="8"/>
    </row>
    <row r="461">
      <c r="A461" s="10"/>
      <c r="B461" s="10"/>
      <c r="C461" s="10"/>
      <c r="D461" s="29"/>
      <c r="E461" s="13"/>
      <c r="F461" s="13"/>
      <c r="G461" s="13"/>
      <c r="H461" s="13"/>
      <c r="I461" s="13"/>
      <c r="J461" s="8"/>
      <c r="K461" s="8"/>
    </row>
    <row r="462">
      <c r="A462" s="10"/>
      <c r="B462" s="10"/>
      <c r="C462" s="10"/>
      <c r="D462" s="29"/>
      <c r="E462" s="13"/>
      <c r="F462" s="13"/>
      <c r="G462" s="13"/>
      <c r="H462" s="13"/>
      <c r="I462" s="13"/>
      <c r="J462" s="8"/>
      <c r="K462" s="8"/>
    </row>
    <row r="463">
      <c r="A463" s="10"/>
      <c r="B463" s="10"/>
      <c r="C463" s="10"/>
      <c r="D463" s="29"/>
      <c r="E463" s="13"/>
      <c r="F463" s="13"/>
      <c r="G463" s="13"/>
      <c r="H463" s="13"/>
      <c r="I463" s="13"/>
      <c r="J463" s="8"/>
      <c r="K463" s="8"/>
    </row>
    <row r="464">
      <c r="A464" s="10"/>
      <c r="B464" s="10"/>
      <c r="C464" s="10"/>
      <c r="D464" s="29"/>
      <c r="E464" s="13"/>
      <c r="F464" s="13"/>
      <c r="G464" s="13"/>
      <c r="H464" s="13"/>
      <c r="I464" s="13"/>
      <c r="J464" s="8"/>
      <c r="K464" s="8"/>
    </row>
    <row r="465">
      <c r="A465" s="10"/>
      <c r="B465" s="10"/>
      <c r="C465" s="10"/>
      <c r="D465" s="29"/>
      <c r="E465" s="13"/>
      <c r="F465" s="13"/>
      <c r="G465" s="13"/>
      <c r="H465" s="13"/>
      <c r="I465" s="13"/>
      <c r="J465" s="8"/>
      <c r="K465" s="8"/>
    </row>
    <row r="466">
      <c r="A466" s="10"/>
      <c r="B466" s="10"/>
      <c r="C466" s="10"/>
      <c r="D466" s="29"/>
      <c r="E466" s="13"/>
      <c r="F466" s="13"/>
      <c r="G466" s="13"/>
      <c r="H466" s="13"/>
      <c r="I466" s="13"/>
      <c r="J466" s="8"/>
      <c r="K466" s="8"/>
    </row>
    <row r="467">
      <c r="A467" s="10"/>
      <c r="B467" s="10"/>
      <c r="C467" s="10"/>
      <c r="D467" s="29"/>
      <c r="E467" s="13"/>
      <c r="F467" s="13"/>
      <c r="G467" s="13"/>
      <c r="H467" s="13"/>
      <c r="I467" s="13"/>
      <c r="J467" s="8"/>
      <c r="K467" s="8"/>
    </row>
    <row r="468">
      <c r="A468" s="10"/>
      <c r="B468" s="10"/>
      <c r="C468" s="10"/>
      <c r="D468" s="29"/>
      <c r="E468" s="13"/>
      <c r="F468" s="13"/>
      <c r="G468" s="13"/>
      <c r="H468" s="13"/>
      <c r="I468" s="13"/>
      <c r="J468" s="8"/>
      <c r="K468" s="8"/>
    </row>
    <row r="469">
      <c r="A469" s="10"/>
      <c r="B469" s="10"/>
      <c r="C469" s="10"/>
      <c r="D469" s="29"/>
      <c r="E469" s="13"/>
      <c r="F469" s="13"/>
      <c r="G469" s="13"/>
      <c r="H469" s="13"/>
      <c r="I469" s="13"/>
      <c r="J469" s="8"/>
      <c r="K469" s="8"/>
    </row>
    <row r="470">
      <c r="A470" s="10"/>
      <c r="B470" s="10"/>
      <c r="C470" s="10"/>
      <c r="D470" s="29"/>
      <c r="E470" s="13"/>
      <c r="F470" s="13"/>
      <c r="G470" s="13"/>
      <c r="H470" s="13"/>
      <c r="I470" s="13"/>
      <c r="J470" s="8"/>
      <c r="K470" s="8"/>
    </row>
    <row r="471">
      <c r="A471" s="10"/>
      <c r="B471" s="10"/>
      <c r="C471" s="10"/>
      <c r="D471" s="29"/>
      <c r="E471" s="13"/>
      <c r="F471" s="13"/>
      <c r="G471" s="13"/>
      <c r="H471" s="13"/>
      <c r="I471" s="13"/>
      <c r="J471" s="8"/>
      <c r="K471" s="8"/>
    </row>
    <row r="472">
      <c r="A472" s="10"/>
      <c r="B472" s="10"/>
      <c r="C472" s="10"/>
      <c r="D472" s="29"/>
      <c r="E472" s="13"/>
      <c r="F472" s="13"/>
      <c r="G472" s="13"/>
      <c r="H472" s="13"/>
      <c r="I472" s="13"/>
      <c r="J472" s="8"/>
      <c r="K472" s="8"/>
    </row>
    <row r="473">
      <c r="A473" s="10"/>
      <c r="B473" s="10"/>
      <c r="C473" s="10"/>
      <c r="D473" s="29"/>
      <c r="E473" s="13"/>
      <c r="F473" s="13"/>
      <c r="G473" s="13"/>
      <c r="H473" s="13"/>
      <c r="I473" s="13"/>
      <c r="J473" s="8"/>
      <c r="K473" s="8"/>
    </row>
    <row r="474">
      <c r="A474" s="10"/>
      <c r="B474" s="10"/>
      <c r="C474" s="10"/>
      <c r="D474" s="29"/>
      <c r="E474" s="13"/>
      <c r="F474" s="13"/>
      <c r="G474" s="13"/>
      <c r="H474" s="13"/>
      <c r="I474" s="13"/>
      <c r="J474" s="8"/>
      <c r="K474" s="8"/>
    </row>
    <row r="475">
      <c r="A475" s="10"/>
      <c r="B475" s="10"/>
      <c r="C475" s="10"/>
      <c r="D475" s="29"/>
      <c r="E475" s="13"/>
      <c r="F475" s="13"/>
      <c r="G475" s="13"/>
      <c r="H475" s="13"/>
      <c r="I475" s="13"/>
      <c r="J475" s="8"/>
      <c r="K475" s="8"/>
    </row>
    <row r="476">
      <c r="A476" s="10"/>
      <c r="B476" s="10"/>
      <c r="C476" s="10"/>
      <c r="D476" s="29"/>
      <c r="E476" s="13"/>
      <c r="F476" s="13"/>
      <c r="G476" s="13"/>
      <c r="H476" s="13"/>
      <c r="I476" s="13"/>
      <c r="J476" s="8"/>
      <c r="K476" s="8"/>
    </row>
    <row r="477">
      <c r="A477" s="10"/>
      <c r="B477" s="10"/>
      <c r="C477" s="10"/>
      <c r="D477" s="29"/>
      <c r="E477" s="13"/>
      <c r="F477" s="13"/>
      <c r="G477" s="13"/>
      <c r="H477" s="13"/>
      <c r="I477" s="13"/>
      <c r="J477" s="8"/>
      <c r="K477" s="8"/>
    </row>
    <row r="478">
      <c r="A478" s="10"/>
      <c r="B478" s="10"/>
      <c r="C478" s="10"/>
      <c r="D478" s="29"/>
      <c r="E478" s="13"/>
      <c r="F478" s="13"/>
      <c r="G478" s="13"/>
      <c r="H478" s="13"/>
      <c r="I478" s="13"/>
      <c r="J478" s="8"/>
      <c r="K478" s="8"/>
    </row>
    <row r="479">
      <c r="A479" s="10"/>
      <c r="B479" s="10"/>
      <c r="C479" s="10"/>
      <c r="D479" s="29"/>
      <c r="E479" s="13"/>
      <c r="F479" s="13"/>
      <c r="G479" s="13"/>
      <c r="H479" s="13"/>
      <c r="I479" s="13"/>
      <c r="J479" s="8"/>
      <c r="K479" s="8"/>
    </row>
    <row r="480">
      <c r="A480" s="10"/>
      <c r="B480" s="10"/>
      <c r="C480" s="10"/>
      <c r="D480" s="29"/>
      <c r="E480" s="13"/>
      <c r="F480" s="13"/>
      <c r="G480" s="13"/>
      <c r="H480" s="13"/>
      <c r="I480" s="13"/>
      <c r="J480" s="8"/>
      <c r="K480" s="8"/>
    </row>
    <row r="481">
      <c r="A481" s="10"/>
      <c r="B481" s="10"/>
      <c r="C481" s="10"/>
      <c r="D481" s="29"/>
      <c r="E481" s="13"/>
      <c r="F481" s="13"/>
      <c r="G481" s="13"/>
      <c r="H481" s="13"/>
      <c r="I481" s="13"/>
      <c r="J481" s="8"/>
      <c r="K481" s="8"/>
    </row>
    <row r="482">
      <c r="A482" s="10"/>
      <c r="B482" s="10"/>
      <c r="C482" s="10"/>
      <c r="D482" s="29"/>
      <c r="E482" s="13"/>
      <c r="F482" s="13"/>
      <c r="G482" s="13"/>
      <c r="H482" s="13"/>
      <c r="I482" s="13"/>
      <c r="J482" s="8"/>
      <c r="K482" s="8"/>
    </row>
    <row r="483">
      <c r="A483" s="10"/>
      <c r="B483" s="10"/>
      <c r="C483" s="10"/>
      <c r="D483" s="29"/>
      <c r="E483" s="13"/>
      <c r="F483" s="13"/>
      <c r="G483" s="13"/>
      <c r="H483" s="13"/>
      <c r="I483" s="13"/>
      <c r="J483" s="8"/>
      <c r="K483" s="8"/>
    </row>
    <row r="484">
      <c r="A484" s="10"/>
      <c r="B484" s="10"/>
      <c r="C484" s="10"/>
      <c r="D484" s="29"/>
      <c r="E484" s="13"/>
      <c r="F484" s="13"/>
      <c r="G484" s="13"/>
      <c r="H484" s="13"/>
      <c r="I484" s="13"/>
      <c r="J484" s="8"/>
      <c r="K484" s="8"/>
    </row>
    <row r="485">
      <c r="A485" s="10"/>
      <c r="B485" s="10"/>
      <c r="C485" s="10"/>
      <c r="D485" s="29"/>
      <c r="E485" s="13"/>
      <c r="F485" s="13"/>
      <c r="G485" s="13"/>
      <c r="H485" s="13"/>
      <c r="I485" s="13"/>
      <c r="J485" s="8"/>
      <c r="K485" s="8"/>
    </row>
    <row r="486">
      <c r="A486" s="10"/>
      <c r="B486" s="10"/>
      <c r="C486" s="10"/>
      <c r="D486" s="29"/>
      <c r="E486" s="13"/>
      <c r="F486" s="13"/>
      <c r="G486" s="13"/>
      <c r="H486" s="13"/>
      <c r="I486" s="13"/>
      <c r="J486" s="8"/>
      <c r="K486" s="8"/>
    </row>
    <row r="487">
      <c r="A487" s="10"/>
      <c r="B487" s="10"/>
      <c r="C487" s="10"/>
      <c r="D487" s="29"/>
      <c r="E487" s="13"/>
      <c r="F487" s="13"/>
      <c r="G487" s="13"/>
      <c r="H487" s="13"/>
      <c r="I487" s="13"/>
      <c r="J487" s="8"/>
      <c r="K487" s="8"/>
    </row>
    <row r="488">
      <c r="A488" s="10"/>
      <c r="B488" s="10"/>
      <c r="C488" s="10"/>
      <c r="D488" s="29"/>
      <c r="E488" s="13"/>
      <c r="F488" s="13"/>
      <c r="G488" s="13"/>
      <c r="H488" s="13"/>
      <c r="I488" s="13"/>
      <c r="J488" s="8"/>
      <c r="K488" s="8"/>
    </row>
    <row r="489">
      <c r="A489" s="10"/>
      <c r="B489" s="10"/>
      <c r="C489" s="10"/>
      <c r="D489" s="29"/>
      <c r="E489" s="13"/>
      <c r="F489" s="13"/>
      <c r="G489" s="13"/>
      <c r="H489" s="13"/>
      <c r="I489" s="13"/>
      <c r="J489" s="8"/>
      <c r="K489" s="8"/>
    </row>
    <row r="490">
      <c r="A490" s="10"/>
      <c r="B490" s="10"/>
      <c r="C490" s="10"/>
      <c r="D490" s="29"/>
      <c r="E490" s="13"/>
      <c r="F490" s="13"/>
      <c r="G490" s="13"/>
      <c r="H490" s="13"/>
      <c r="I490" s="13"/>
      <c r="J490" s="8"/>
      <c r="K490" s="8"/>
    </row>
    <row r="491">
      <c r="A491" s="10"/>
      <c r="B491" s="10"/>
      <c r="C491" s="10"/>
      <c r="D491" s="29"/>
      <c r="E491" s="13"/>
      <c r="F491" s="13"/>
      <c r="G491" s="13"/>
      <c r="H491" s="13"/>
      <c r="I491" s="13"/>
      <c r="J491" s="8"/>
      <c r="K491" s="8"/>
    </row>
    <row r="492">
      <c r="A492" s="10"/>
      <c r="B492" s="10"/>
      <c r="C492" s="10"/>
      <c r="D492" s="29"/>
      <c r="E492" s="13"/>
      <c r="F492" s="13"/>
      <c r="G492" s="13"/>
      <c r="H492" s="13"/>
      <c r="I492" s="13"/>
      <c r="J492" s="8"/>
      <c r="K492" s="8"/>
    </row>
    <row r="493">
      <c r="A493" s="10"/>
      <c r="B493" s="10"/>
      <c r="C493" s="10"/>
      <c r="D493" s="29"/>
      <c r="E493" s="13"/>
      <c r="F493" s="13"/>
      <c r="G493" s="13"/>
      <c r="H493" s="13"/>
      <c r="I493" s="13"/>
      <c r="J493" s="8"/>
      <c r="K493" s="8"/>
    </row>
    <row r="494">
      <c r="A494" s="10"/>
      <c r="B494" s="10"/>
      <c r="C494" s="10"/>
      <c r="D494" s="29"/>
      <c r="E494" s="13"/>
      <c r="F494" s="13"/>
      <c r="G494" s="13"/>
      <c r="H494" s="13"/>
      <c r="I494" s="13"/>
      <c r="J494" s="8"/>
      <c r="K494" s="8"/>
    </row>
    <row r="495">
      <c r="A495" s="10"/>
      <c r="B495" s="10"/>
      <c r="C495" s="10"/>
      <c r="D495" s="29"/>
      <c r="E495" s="13"/>
      <c r="F495" s="13"/>
      <c r="G495" s="13"/>
      <c r="H495" s="13"/>
      <c r="I495" s="13"/>
      <c r="J495" s="8"/>
      <c r="K495" s="8"/>
    </row>
    <row r="496">
      <c r="A496" s="10"/>
      <c r="B496" s="10"/>
      <c r="C496" s="10"/>
      <c r="D496" s="29"/>
      <c r="E496" s="13"/>
      <c r="F496" s="13"/>
      <c r="G496" s="13"/>
      <c r="H496" s="13"/>
      <c r="I496" s="13"/>
      <c r="J496" s="8"/>
      <c r="K496" s="8"/>
    </row>
    <row r="497">
      <c r="A497" s="10"/>
      <c r="B497" s="10"/>
      <c r="C497" s="10"/>
      <c r="D497" s="29"/>
      <c r="E497" s="13"/>
      <c r="F497" s="13"/>
      <c r="G497" s="13"/>
      <c r="H497" s="13"/>
      <c r="I497" s="13"/>
      <c r="J497" s="8"/>
      <c r="K497" s="8"/>
    </row>
    <row r="498">
      <c r="A498" s="10"/>
      <c r="B498" s="10"/>
      <c r="C498" s="10"/>
      <c r="D498" s="29"/>
      <c r="E498" s="13"/>
      <c r="F498" s="13"/>
      <c r="G498" s="13"/>
      <c r="H498" s="13"/>
      <c r="I498" s="13"/>
      <c r="J498" s="8"/>
      <c r="K498" s="8"/>
    </row>
    <row r="499">
      <c r="A499" s="10"/>
      <c r="B499" s="10"/>
      <c r="C499" s="10"/>
      <c r="D499" s="29"/>
      <c r="E499" s="13"/>
      <c r="F499" s="13"/>
      <c r="G499" s="13"/>
      <c r="H499" s="13"/>
      <c r="I499" s="13"/>
      <c r="J499" s="8"/>
      <c r="K499" s="8"/>
    </row>
    <row r="500">
      <c r="A500" s="10"/>
      <c r="B500" s="10"/>
      <c r="C500" s="10"/>
      <c r="D500" s="29"/>
      <c r="E500" s="13"/>
      <c r="F500" s="13"/>
      <c r="G500" s="13"/>
      <c r="H500" s="13"/>
      <c r="I500" s="13"/>
      <c r="J500" s="8"/>
      <c r="K500" s="8"/>
    </row>
    <row r="501">
      <c r="A501" s="10"/>
      <c r="B501" s="10"/>
      <c r="C501" s="10"/>
      <c r="D501" s="29"/>
      <c r="E501" s="13"/>
      <c r="F501" s="13"/>
      <c r="G501" s="13"/>
      <c r="H501" s="13"/>
      <c r="I501" s="13"/>
      <c r="J501" s="8"/>
      <c r="K501" s="8"/>
    </row>
    <row r="502">
      <c r="A502" s="10"/>
      <c r="B502" s="10"/>
      <c r="C502" s="10"/>
      <c r="D502" s="29"/>
      <c r="E502" s="13"/>
      <c r="F502" s="13"/>
      <c r="G502" s="13"/>
      <c r="H502" s="13"/>
      <c r="I502" s="13"/>
      <c r="J502" s="8"/>
      <c r="K502" s="8"/>
    </row>
    <row r="503">
      <c r="A503" s="10"/>
      <c r="B503" s="10"/>
      <c r="C503" s="10"/>
      <c r="D503" s="29"/>
      <c r="E503" s="13"/>
      <c r="F503" s="13"/>
      <c r="G503" s="13"/>
      <c r="H503" s="13"/>
      <c r="I503" s="13"/>
      <c r="J503" s="8"/>
      <c r="K503" s="8"/>
    </row>
    <row r="504">
      <c r="A504" s="10"/>
      <c r="B504" s="10"/>
      <c r="C504" s="10"/>
      <c r="D504" s="29"/>
      <c r="E504" s="13"/>
      <c r="F504" s="13"/>
      <c r="G504" s="13"/>
      <c r="H504" s="13"/>
      <c r="I504" s="13"/>
      <c r="J504" s="8"/>
      <c r="K504" s="8"/>
    </row>
    <row r="505">
      <c r="A505" s="10"/>
      <c r="B505" s="10"/>
      <c r="C505" s="10"/>
      <c r="D505" s="29"/>
      <c r="E505" s="13"/>
      <c r="F505" s="13"/>
      <c r="G505" s="13"/>
      <c r="H505" s="13"/>
      <c r="I505" s="13"/>
      <c r="J505" s="8"/>
      <c r="K505" s="8"/>
    </row>
    <row r="506">
      <c r="A506" s="10"/>
      <c r="B506" s="10"/>
      <c r="C506" s="10"/>
      <c r="D506" s="29"/>
      <c r="E506" s="13"/>
      <c r="F506" s="13"/>
      <c r="G506" s="13"/>
      <c r="H506" s="13"/>
      <c r="I506" s="13"/>
      <c r="J506" s="8"/>
      <c r="K506" s="8"/>
    </row>
    <row r="507">
      <c r="A507" s="10"/>
      <c r="B507" s="10"/>
      <c r="C507" s="10"/>
      <c r="D507" s="29"/>
      <c r="E507" s="13"/>
      <c r="F507" s="13"/>
      <c r="G507" s="13"/>
      <c r="H507" s="13"/>
      <c r="I507" s="13"/>
      <c r="J507" s="8"/>
      <c r="K507" s="8"/>
    </row>
    <row r="508">
      <c r="A508" s="10"/>
      <c r="B508" s="10"/>
      <c r="C508" s="10"/>
      <c r="D508" s="29"/>
      <c r="E508" s="13"/>
      <c r="F508" s="13"/>
      <c r="G508" s="13"/>
      <c r="H508" s="13"/>
      <c r="I508" s="13"/>
      <c r="J508" s="8"/>
      <c r="K508" s="8"/>
    </row>
    <row r="509">
      <c r="A509" s="10"/>
      <c r="B509" s="10"/>
      <c r="C509" s="10"/>
      <c r="D509" s="29"/>
      <c r="E509" s="13"/>
      <c r="F509" s="13"/>
      <c r="G509" s="13"/>
      <c r="H509" s="13"/>
      <c r="I509" s="13"/>
      <c r="J509" s="8"/>
      <c r="K509" s="8"/>
    </row>
    <row r="510">
      <c r="A510" s="10"/>
      <c r="B510" s="10"/>
      <c r="C510" s="10"/>
      <c r="D510" s="29"/>
      <c r="E510" s="13"/>
      <c r="F510" s="13"/>
      <c r="G510" s="13"/>
      <c r="H510" s="13"/>
      <c r="I510" s="13"/>
      <c r="J510" s="8"/>
      <c r="K510" s="8"/>
    </row>
    <row r="511">
      <c r="A511" s="10"/>
      <c r="B511" s="10"/>
      <c r="C511" s="10"/>
      <c r="D511" s="29"/>
      <c r="E511" s="13"/>
      <c r="F511" s="13"/>
      <c r="G511" s="13"/>
      <c r="H511" s="13"/>
      <c r="I511" s="13"/>
      <c r="J511" s="8"/>
      <c r="K511" s="8"/>
    </row>
    <row r="512">
      <c r="A512" s="10"/>
      <c r="B512" s="10"/>
      <c r="C512" s="10"/>
      <c r="D512" s="29"/>
      <c r="E512" s="13"/>
      <c r="F512" s="13"/>
      <c r="G512" s="13"/>
      <c r="H512" s="13"/>
      <c r="I512" s="13"/>
      <c r="J512" s="8"/>
      <c r="K512" s="8"/>
    </row>
    <row r="513">
      <c r="A513" s="10"/>
      <c r="B513" s="10"/>
      <c r="C513" s="10"/>
      <c r="D513" s="29"/>
      <c r="E513" s="13"/>
      <c r="F513" s="13"/>
      <c r="G513" s="13"/>
      <c r="H513" s="13"/>
      <c r="I513" s="13"/>
      <c r="J513" s="8"/>
      <c r="K513" s="8"/>
    </row>
    <row r="514">
      <c r="A514" s="10"/>
      <c r="B514" s="10"/>
      <c r="C514" s="10"/>
      <c r="D514" s="29"/>
      <c r="E514" s="13"/>
      <c r="F514" s="13"/>
      <c r="G514" s="13"/>
      <c r="H514" s="13"/>
      <c r="I514" s="13"/>
      <c r="J514" s="8"/>
      <c r="K514" s="8"/>
    </row>
    <row r="515">
      <c r="A515" s="10"/>
      <c r="B515" s="10"/>
      <c r="C515" s="10"/>
      <c r="D515" s="29"/>
      <c r="E515" s="13"/>
      <c r="F515" s="13"/>
      <c r="G515" s="13"/>
      <c r="H515" s="13"/>
      <c r="I515" s="13"/>
      <c r="J515" s="8"/>
      <c r="K515" s="8"/>
    </row>
    <row r="516">
      <c r="A516" s="10"/>
      <c r="B516" s="10"/>
      <c r="C516" s="10"/>
      <c r="D516" s="29"/>
      <c r="E516" s="13"/>
      <c r="F516" s="13"/>
      <c r="G516" s="13"/>
      <c r="H516" s="13"/>
      <c r="I516" s="13"/>
      <c r="J516" s="8"/>
      <c r="K516" s="8"/>
    </row>
    <row r="517">
      <c r="A517" s="10"/>
      <c r="B517" s="10"/>
      <c r="C517" s="10"/>
      <c r="D517" s="29"/>
      <c r="E517" s="13"/>
      <c r="F517" s="13"/>
      <c r="G517" s="13"/>
      <c r="H517" s="13"/>
      <c r="I517" s="13"/>
      <c r="J517" s="8"/>
      <c r="K517" s="8"/>
    </row>
    <row r="518">
      <c r="A518" s="10"/>
      <c r="B518" s="10"/>
      <c r="C518" s="10"/>
      <c r="D518" s="29"/>
      <c r="E518" s="13"/>
      <c r="F518" s="13"/>
      <c r="G518" s="13"/>
      <c r="H518" s="13"/>
      <c r="I518" s="13"/>
      <c r="J518" s="8"/>
      <c r="K518" s="8"/>
    </row>
    <row r="519">
      <c r="A519" s="10"/>
      <c r="B519" s="10"/>
      <c r="C519" s="10"/>
      <c r="D519" s="29"/>
      <c r="E519" s="13"/>
      <c r="F519" s="13"/>
      <c r="G519" s="13"/>
      <c r="H519" s="13"/>
      <c r="I519" s="13"/>
      <c r="J519" s="8"/>
      <c r="K519" s="8"/>
    </row>
    <row r="520">
      <c r="A520" s="10"/>
      <c r="B520" s="10"/>
      <c r="C520" s="10"/>
      <c r="D520" s="29"/>
      <c r="E520" s="13"/>
      <c r="F520" s="13"/>
      <c r="G520" s="13"/>
      <c r="H520" s="13"/>
      <c r="I520" s="13"/>
      <c r="J520" s="8"/>
      <c r="K520" s="8"/>
    </row>
    <row r="521">
      <c r="A521" s="10"/>
      <c r="B521" s="10"/>
      <c r="C521" s="10"/>
      <c r="D521" s="29"/>
      <c r="E521" s="13"/>
      <c r="F521" s="13"/>
      <c r="G521" s="13"/>
      <c r="H521" s="13"/>
      <c r="I521" s="13"/>
      <c r="J521" s="8"/>
      <c r="K521" s="8"/>
    </row>
    <row r="522">
      <c r="A522" s="10"/>
      <c r="B522" s="10"/>
      <c r="C522" s="10"/>
      <c r="D522" s="29"/>
      <c r="E522" s="13"/>
      <c r="F522" s="13"/>
      <c r="G522" s="13"/>
      <c r="H522" s="13"/>
      <c r="I522" s="13"/>
      <c r="J522" s="8"/>
      <c r="K522" s="8"/>
    </row>
    <row r="523">
      <c r="A523" s="10"/>
      <c r="B523" s="10"/>
      <c r="C523" s="10"/>
      <c r="D523" s="29"/>
      <c r="E523" s="13"/>
      <c r="F523" s="13"/>
      <c r="G523" s="13"/>
      <c r="H523" s="13"/>
      <c r="I523" s="13"/>
      <c r="J523" s="8"/>
      <c r="K523" s="8"/>
    </row>
    <row r="524">
      <c r="A524" s="10"/>
      <c r="B524" s="10"/>
      <c r="C524" s="10"/>
      <c r="D524" s="29"/>
      <c r="E524" s="13"/>
      <c r="F524" s="13"/>
      <c r="G524" s="13"/>
      <c r="H524" s="13"/>
      <c r="I524" s="13"/>
      <c r="J524" s="8"/>
      <c r="K524" s="8"/>
    </row>
    <row r="525">
      <c r="A525" s="10"/>
      <c r="B525" s="10"/>
      <c r="C525" s="10"/>
      <c r="D525" s="29"/>
      <c r="E525" s="13"/>
      <c r="F525" s="13"/>
      <c r="G525" s="13"/>
      <c r="H525" s="13"/>
      <c r="I525" s="13"/>
      <c r="J525" s="8"/>
      <c r="K525" s="8"/>
    </row>
    <row r="526">
      <c r="A526" s="10"/>
      <c r="B526" s="10"/>
      <c r="C526" s="10"/>
      <c r="D526" s="29"/>
      <c r="E526" s="13"/>
      <c r="F526" s="13"/>
      <c r="G526" s="13"/>
      <c r="H526" s="13"/>
      <c r="I526" s="13"/>
      <c r="J526" s="8"/>
      <c r="K526" s="8"/>
    </row>
    <row r="527">
      <c r="A527" s="10"/>
      <c r="B527" s="10"/>
      <c r="C527" s="10"/>
      <c r="D527" s="29"/>
      <c r="E527" s="13"/>
      <c r="F527" s="13"/>
      <c r="G527" s="13"/>
      <c r="H527" s="13"/>
      <c r="I527" s="13"/>
      <c r="J527" s="8"/>
      <c r="K527" s="8"/>
    </row>
    <row r="528">
      <c r="A528" s="10"/>
      <c r="B528" s="10"/>
      <c r="C528" s="10"/>
      <c r="D528" s="29"/>
      <c r="E528" s="13"/>
      <c r="F528" s="13"/>
      <c r="G528" s="13"/>
      <c r="H528" s="13"/>
      <c r="I528" s="13"/>
      <c r="J528" s="8"/>
      <c r="K528" s="8"/>
    </row>
    <row r="529">
      <c r="A529" s="10"/>
      <c r="B529" s="10"/>
      <c r="C529" s="10"/>
      <c r="D529" s="29"/>
      <c r="E529" s="13"/>
      <c r="F529" s="13"/>
      <c r="G529" s="13"/>
      <c r="H529" s="13"/>
      <c r="I529" s="13"/>
      <c r="J529" s="8"/>
      <c r="K529" s="8"/>
    </row>
    <row r="530">
      <c r="A530" s="10"/>
      <c r="B530" s="10"/>
      <c r="C530" s="10"/>
      <c r="D530" s="29"/>
      <c r="E530" s="13"/>
      <c r="F530" s="13"/>
      <c r="G530" s="13"/>
      <c r="H530" s="13"/>
      <c r="I530" s="13"/>
      <c r="J530" s="8"/>
      <c r="K530" s="8"/>
    </row>
    <row r="531">
      <c r="A531" s="10"/>
      <c r="B531" s="10"/>
      <c r="C531" s="10"/>
      <c r="D531" s="29"/>
      <c r="E531" s="13"/>
      <c r="F531" s="13"/>
      <c r="G531" s="13"/>
      <c r="H531" s="13"/>
      <c r="I531" s="13"/>
      <c r="J531" s="8"/>
      <c r="K531" s="8"/>
    </row>
    <row r="532">
      <c r="A532" s="10"/>
      <c r="B532" s="10"/>
      <c r="C532" s="10"/>
      <c r="D532" s="29"/>
      <c r="E532" s="13"/>
      <c r="F532" s="13"/>
      <c r="G532" s="13"/>
      <c r="H532" s="13"/>
      <c r="I532" s="13"/>
      <c r="J532" s="8"/>
      <c r="K532" s="8"/>
    </row>
    <row r="533">
      <c r="A533" s="10"/>
      <c r="B533" s="10"/>
      <c r="C533" s="10"/>
      <c r="D533" s="29"/>
      <c r="E533" s="13"/>
      <c r="F533" s="13"/>
      <c r="G533" s="13"/>
      <c r="H533" s="13"/>
      <c r="I533" s="13"/>
      <c r="J533" s="8"/>
      <c r="K533" s="8"/>
    </row>
    <row r="534">
      <c r="A534" s="10"/>
      <c r="B534" s="10"/>
      <c r="C534" s="10"/>
      <c r="D534" s="29"/>
      <c r="E534" s="13"/>
      <c r="F534" s="13"/>
      <c r="G534" s="13"/>
      <c r="H534" s="13"/>
      <c r="I534" s="13"/>
      <c r="J534" s="8"/>
      <c r="K534" s="8"/>
    </row>
    <row r="535">
      <c r="A535" s="10"/>
      <c r="B535" s="10"/>
      <c r="C535" s="10"/>
      <c r="D535" s="29"/>
      <c r="E535" s="13"/>
      <c r="F535" s="13"/>
      <c r="G535" s="13"/>
      <c r="H535" s="13"/>
      <c r="I535" s="13"/>
      <c r="J535" s="8"/>
      <c r="K535" s="8"/>
    </row>
    <row r="536">
      <c r="A536" s="10"/>
      <c r="B536" s="10"/>
      <c r="C536" s="10"/>
      <c r="D536" s="29"/>
      <c r="E536" s="13"/>
      <c r="F536" s="13"/>
      <c r="G536" s="13"/>
      <c r="H536" s="13"/>
      <c r="I536" s="13"/>
      <c r="J536" s="8"/>
      <c r="K536" s="8"/>
    </row>
    <row r="537">
      <c r="A537" s="10"/>
      <c r="B537" s="10"/>
      <c r="C537" s="10"/>
      <c r="D537" s="29"/>
      <c r="E537" s="13"/>
      <c r="F537" s="13"/>
      <c r="G537" s="13"/>
      <c r="H537" s="13"/>
      <c r="I537" s="13"/>
      <c r="J537" s="8"/>
      <c r="K537" s="8"/>
    </row>
    <row r="538">
      <c r="A538" s="10"/>
      <c r="B538" s="10"/>
      <c r="C538" s="10"/>
      <c r="D538" s="29"/>
      <c r="E538" s="13"/>
      <c r="F538" s="13"/>
      <c r="G538" s="13"/>
      <c r="H538" s="13"/>
      <c r="I538" s="13"/>
      <c r="J538" s="8"/>
      <c r="K538" s="8"/>
    </row>
    <row r="539">
      <c r="A539" s="10"/>
      <c r="B539" s="10"/>
      <c r="C539" s="10"/>
      <c r="D539" s="29"/>
      <c r="E539" s="13"/>
      <c r="F539" s="13"/>
      <c r="G539" s="13"/>
      <c r="H539" s="13"/>
      <c r="I539" s="13"/>
      <c r="J539" s="8"/>
      <c r="K539" s="8"/>
    </row>
    <row r="540">
      <c r="A540" s="10"/>
      <c r="B540" s="10"/>
      <c r="C540" s="10"/>
      <c r="D540" s="29"/>
      <c r="E540" s="13"/>
      <c r="F540" s="13"/>
      <c r="G540" s="13"/>
      <c r="H540" s="13"/>
      <c r="I540" s="13"/>
      <c r="J540" s="8"/>
      <c r="K540" s="8"/>
    </row>
    <row r="541">
      <c r="A541" s="10"/>
      <c r="B541" s="10"/>
      <c r="C541" s="10"/>
      <c r="D541" s="29"/>
      <c r="E541" s="13"/>
      <c r="F541" s="13"/>
      <c r="G541" s="13"/>
      <c r="H541" s="13"/>
      <c r="I541" s="13"/>
      <c r="J541" s="8"/>
      <c r="K541" s="8"/>
    </row>
    <row r="542">
      <c r="A542" s="10"/>
      <c r="B542" s="10"/>
      <c r="C542" s="10"/>
      <c r="D542" s="29"/>
      <c r="E542" s="13"/>
      <c r="F542" s="13"/>
      <c r="G542" s="13"/>
      <c r="H542" s="13"/>
      <c r="I542" s="13"/>
      <c r="J542" s="8"/>
      <c r="K542" s="8"/>
    </row>
    <row r="543">
      <c r="A543" s="10"/>
      <c r="B543" s="10"/>
      <c r="C543" s="10"/>
      <c r="D543" s="29"/>
      <c r="E543" s="13"/>
      <c r="F543" s="13"/>
      <c r="G543" s="13"/>
      <c r="H543" s="13"/>
      <c r="I543" s="13"/>
      <c r="J543" s="8"/>
      <c r="K543" s="8"/>
    </row>
    <row r="544">
      <c r="A544" s="10"/>
      <c r="B544" s="10"/>
      <c r="C544" s="10"/>
      <c r="D544" s="29"/>
      <c r="E544" s="13"/>
      <c r="F544" s="13"/>
      <c r="G544" s="13"/>
      <c r="H544" s="13"/>
      <c r="I544" s="13"/>
      <c r="J544" s="8"/>
      <c r="K544" s="8"/>
    </row>
    <row r="545">
      <c r="A545" s="10"/>
      <c r="B545" s="10"/>
      <c r="C545" s="10"/>
      <c r="D545" s="29"/>
      <c r="E545" s="13"/>
      <c r="F545" s="13"/>
      <c r="G545" s="13"/>
      <c r="H545" s="13"/>
      <c r="I545" s="13"/>
      <c r="J545" s="8"/>
      <c r="K545" s="8"/>
    </row>
    <row r="546">
      <c r="A546" s="10"/>
      <c r="B546" s="10"/>
      <c r="C546" s="10"/>
      <c r="D546" s="29"/>
      <c r="E546" s="13"/>
      <c r="F546" s="13"/>
      <c r="G546" s="13"/>
      <c r="H546" s="13"/>
      <c r="I546" s="13"/>
      <c r="J546" s="8"/>
      <c r="K546" s="8"/>
    </row>
    <row r="547">
      <c r="A547" s="10"/>
      <c r="B547" s="10"/>
      <c r="C547" s="10"/>
      <c r="D547" s="29"/>
      <c r="E547" s="13"/>
      <c r="F547" s="13"/>
      <c r="G547" s="13"/>
      <c r="H547" s="13"/>
      <c r="I547" s="13"/>
      <c r="J547" s="8"/>
      <c r="K547" s="8"/>
    </row>
    <row r="548">
      <c r="A548" s="10"/>
      <c r="B548" s="10"/>
      <c r="C548" s="10"/>
      <c r="D548" s="29"/>
      <c r="E548" s="13"/>
      <c r="F548" s="13"/>
      <c r="G548" s="13"/>
      <c r="H548" s="13"/>
      <c r="I548" s="13"/>
      <c r="J548" s="8"/>
      <c r="K548" s="8"/>
    </row>
    <row r="549">
      <c r="A549" s="10"/>
      <c r="B549" s="10"/>
      <c r="C549" s="10"/>
      <c r="D549" s="29"/>
      <c r="E549" s="13"/>
      <c r="F549" s="13"/>
      <c r="G549" s="13"/>
      <c r="H549" s="13"/>
      <c r="I549" s="13"/>
      <c r="J549" s="8"/>
      <c r="K549" s="8"/>
    </row>
    <row r="550">
      <c r="A550" s="10"/>
      <c r="B550" s="10"/>
      <c r="C550" s="10"/>
      <c r="D550" s="29"/>
      <c r="E550" s="13"/>
      <c r="F550" s="13"/>
      <c r="G550" s="13"/>
      <c r="H550" s="13"/>
      <c r="I550" s="13"/>
      <c r="J550" s="8"/>
      <c r="K550" s="8"/>
    </row>
    <row r="551">
      <c r="A551" s="10"/>
      <c r="B551" s="10"/>
      <c r="C551" s="10"/>
      <c r="D551" s="29"/>
      <c r="E551" s="13"/>
      <c r="F551" s="13"/>
      <c r="G551" s="13"/>
      <c r="H551" s="13"/>
      <c r="I551" s="13"/>
      <c r="J551" s="8"/>
      <c r="K551" s="8"/>
    </row>
    <row r="552">
      <c r="A552" s="10"/>
      <c r="B552" s="10"/>
      <c r="C552" s="10"/>
      <c r="D552" s="29"/>
      <c r="E552" s="13"/>
      <c r="F552" s="13"/>
      <c r="G552" s="13"/>
      <c r="H552" s="13"/>
      <c r="I552" s="13"/>
      <c r="J552" s="8"/>
      <c r="K552" s="8"/>
    </row>
    <row r="553">
      <c r="A553" s="10"/>
      <c r="B553" s="10"/>
      <c r="C553" s="10"/>
      <c r="D553" s="29"/>
      <c r="E553" s="13"/>
      <c r="F553" s="13"/>
      <c r="G553" s="13"/>
      <c r="H553" s="13"/>
      <c r="I553" s="13"/>
      <c r="J553" s="8"/>
      <c r="K553" s="8"/>
    </row>
    <row r="554">
      <c r="A554" s="10"/>
      <c r="B554" s="10"/>
      <c r="C554" s="10"/>
      <c r="D554" s="29"/>
      <c r="E554" s="13"/>
      <c r="F554" s="13"/>
      <c r="G554" s="13"/>
      <c r="H554" s="13"/>
      <c r="I554" s="13"/>
      <c r="J554" s="8"/>
      <c r="K554" s="8"/>
    </row>
    <row r="555">
      <c r="A555" s="10"/>
      <c r="B555" s="10"/>
      <c r="C555" s="10"/>
      <c r="D555" s="29"/>
      <c r="E555" s="13"/>
      <c r="F555" s="13"/>
      <c r="G555" s="13"/>
      <c r="H555" s="13"/>
      <c r="I555" s="13"/>
      <c r="J555" s="8"/>
      <c r="K555" s="8"/>
    </row>
    <row r="556">
      <c r="A556" s="10"/>
      <c r="B556" s="10"/>
      <c r="C556" s="10"/>
      <c r="D556" s="29"/>
      <c r="E556" s="13"/>
      <c r="F556" s="13"/>
      <c r="G556" s="13"/>
      <c r="H556" s="13"/>
      <c r="I556" s="13"/>
      <c r="J556" s="8"/>
      <c r="K556" s="8"/>
    </row>
    <row r="557">
      <c r="A557" s="10"/>
      <c r="B557" s="10"/>
      <c r="C557" s="10"/>
      <c r="D557" s="29"/>
      <c r="E557" s="13"/>
      <c r="F557" s="13"/>
      <c r="G557" s="13"/>
      <c r="H557" s="13"/>
      <c r="I557" s="13"/>
      <c r="J557" s="8"/>
      <c r="K557" s="8"/>
    </row>
    <row r="558">
      <c r="A558" s="10"/>
      <c r="B558" s="10"/>
      <c r="C558" s="10"/>
      <c r="D558" s="29"/>
      <c r="E558" s="13"/>
      <c r="F558" s="13"/>
      <c r="G558" s="13"/>
      <c r="H558" s="13"/>
      <c r="I558" s="13"/>
      <c r="J558" s="8"/>
      <c r="K558" s="8"/>
    </row>
    <row r="559">
      <c r="A559" s="10"/>
      <c r="B559" s="10"/>
      <c r="C559" s="10"/>
      <c r="D559" s="29"/>
      <c r="E559" s="13"/>
      <c r="F559" s="13"/>
      <c r="G559" s="13"/>
      <c r="H559" s="13"/>
      <c r="I559" s="13"/>
      <c r="J559" s="8"/>
      <c r="K559" s="8"/>
    </row>
    <row r="560">
      <c r="A560" s="10"/>
      <c r="B560" s="10"/>
      <c r="C560" s="10"/>
      <c r="D560" s="29"/>
      <c r="E560" s="13"/>
      <c r="F560" s="13"/>
      <c r="G560" s="13"/>
      <c r="H560" s="13"/>
      <c r="I560" s="13"/>
      <c r="J560" s="8"/>
      <c r="K560" s="8"/>
    </row>
    <row r="561">
      <c r="A561" s="10"/>
      <c r="B561" s="10"/>
      <c r="C561" s="10"/>
      <c r="D561" s="29"/>
      <c r="E561" s="13"/>
      <c r="F561" s="13"/>
      <c r="G561" s="13"/>
      <c r="H561" s="13"/>
      <c r="I561" s="13"/>
      <c r="J561" s="8"/>
      <c r="K561" s="8"/>
    </row>
    <row r="562">
      <c r="A562" s="10"/>
      <c r="B562" s="10"/>
      <c r="C562" s="10"/>
      <c r="D562" s="29"/>
      <c r="E562" s="13"/>
      <c r="F562" s="13"/>
      <c r="G562" s="13"/>
      <c r="H562" s="13"/>
      <c r="I562" s="13"/>
      <c r="J562" s="8"/>
      <c r="K562" s="8"/>
    </row>
    <row r="563">
      <c r="A563" s="10"/>
      <c r="B563" s="10"/>
      <c r="C563" s="10"/>
      <c r="D563" s="29"/>
      <c r="E563" s="13"/>
      <c r="F563" s="13"/>
      <c r="G563" s="13"/>
      <c r="H563" s="13"/>
      <c r="I563" s="13"/>
      <c r="J563" s="8"/>
      <c r="K563" s="8"/>
    </row>
    <row r="564">
      <c r="A564" s="10"/>
      <c r="B564" s="10"/>
      <c r="C564" s="10"/>
      <c r="D564" s="29"/>
      <c r="E564" s="13"/>
      <c r="F564" s="13"/>
      <c r="G564" s="13"/>
      <c r="H564" s="13"/>
      <c r="I564" s="13"/>
      <c r="J564" s="8"/>
      <c r="K564" s="8"/>
    </row>
    <row r="565">
      <c r="A565" s="10"/>
      <c r="B565" s="10"/>
      <c r="C565" s="10"/>
      <c r="D565" s="29"/>
      <c r="E565" s="13"/>
      <c r="F565" s="13"/>
      <c r="G565" s="13"/>
      <c r="H565" s="13"/>
      <c r="I565" s="13"/>
      <c r="J565" s="8"/>
      <c r="K565" s="8"/>
    </row>
    <row r="566">
      <c r="A566" s="10"/>
      <c r="B566" s="10"/>
      <c r="C566" s="10"/>
      <c r="D566" s="29"/>
      <c r="E566" s="13"/>
      <c r="F566" s="13"/>
      <c r="G566" s="13"/>
      <c r="H566" s="13"/>
      <c r="I566" s="13"/>
      <c r="J566" s="8"/>
      <c r="K566" s="8"/>
    </row>
    <row r="567">
      <c r="A567" s="10"/>
      <c r="B567" s="10"/>
      <c r="C567" s="10"/>
      <c r="D567" s="29"/>
      <c r="E567" s="13"/>
      <c r="F567" s="13"/>
      <c r="G567" s="13"/>
      <c r="H567" s="13"/>
      <c r="I567" s="13"/>
      <c r="J567" s="8"/>
      <c r="K567" s="8"/>
    </row>
    <row r="568">
      <c r="A568" s="10"/>
      <c r="B568" s="10"/>
      <c r="C568" s="10"/>
      <c r="D568" s="29"/>
      <c r="E568" s="13"/>
      <c r="F568" s="13"/>
      <c r="G568" s="13"/>
      <c r="H568" s="13"/>
      <c r="I568" s="13"/>
      <c r="J568" s="8"/>
      <c r="K568" s="8"/>
    </row>
    <row r="569">
      <c r="A569" s="10"/>
      <c r="B569" s="10"/>
      <c r="C569" s="10"/>
      <c r="D569" s="29"/>
      <c r="E569" s="13"/>
      <c r="F569" s="13"/>
      <c r="G569" s="13"/>
      <c r="H569" s="13"/>
      <c r="I569" s="13"/>
      <c r="J569" s="8"/>
      <c r="K569" s="8"/>
    </row>
    <row r="570">
      <c r="A570" s="10"/>
      <c r="B570" s="10"/>
      <c r="C570" s="10"/>
      <c r="D570" s="29"/>
      <c r="E570" s="13"/>
      <c r="F570" s="13"/>
      <c r="G570" s="13"/>
      <c r="H570" s="13"/>
      <c r="I570" s="13"/>
      <c r="J570" s="8"/>
      <c r="K570" s="8"/>
    </row>
    <row r="571">
      <c r="A571" s="10"/>
      <c r="B571" s="10"/>
      <c r="C571" s="10"/>
      <c r="D571" s="29"/>
      <c r="E571" s="13"/>
      <c r="F571" s="13"/>
      <c r="G571" s="13"/>
      <c r="H571" s="13"/>
      <c r="I571" s="13"/>
      <c r="J571" s="8"/>
      <c r="K571" s="8"/>
    </row>
    <row r="572">
      <c r="A572" s="10"/>
      <c r="B572" s="10"/>
      <c r="C572" s="10"/>
      <c r="D572" s="29"/>
      <c r="E572" s="13"/>
      <c r="F572" s="13"/>
      <c r="G572" s="13"/>
      <c r="H572" s="13"/>
      <c r="I572" s="13"/>
      <c r="J572" s="8"/>
      <c r="K572" s="8"/>
    </row>
    <row r="573">
      <c r="A573" s="10"/>
      <c r="B573" s="10"/>
      <c r="C573" s="10"/>
      <c r="D573" s="29"/>
      <c r="E573" s="13"/>
      <c r="F573" s="13"/>
      <c r="G573" s="13"/>
      <c r="H573" s="13"/>
      <c r="I573" s="13"/>
      <c r="J573" s="8"/>
      <c r="K573" s="8"/>
    </row>
    <row r="574">
      <c r="A574" s="10"/>
      <c r="B574" s="10"/>
      <c r="C574" s="10"/>
      <c r="D574" s="29"/>
      <c r="E574" s="13"/>
      <c r="F574" s="13"/>
      <c r="G574" s="13"/>
      <c r="H574" s="13"/>
      <c r="I574" s="13"/>
      <c r="J574" s="8"/>
      <c r="K574" s="8"/>
    </row>
    <row r="575">
      <c r="A575" s="10"/>
      <c r="B575" s="10"/>
      <c r="C575" s="10"/>
      <c r="D575" s="29"/>
      <c r="E575" s="13"/>
      <c r="F575" s="13"/>
      <c r="G575" s="13"/>
      <c r="H575" s="13"/>
      <c r="I575" s="13"/>
      <c r="J575" s="8"/>
      <c r="K575" s="8"/>
    </row>
    <row r="576">
      <c r="A576" s="10"/>
      <c r="B576" s="10"/>
      <c r="C576" s="10"/>
      <c r="D576" s="29"/>
      <c r="E576" s="13"/>
      <c r="F576" s="13"/>
      <c r="G576" s="13"/>
      <c r="H576" s="13"/>
      <c r="I576" s="13"/>
      <c r="J576" s="8"/>
      <c r="K576" s="8"/>
    </row>
    <row r="577">
      <c r="A577" s="10"/>
      <c r="B577" s="10"/>
      <c r="C577" s="10"/>
      <c r="D577" s="29"/>
      <c r="E577" s="13"/>
      <c r="F577" s="13"/>
      <c r="G577" s="13"/>
      <c r="H577" s="13"/>
      <c r="I577" s="13"/>
      <c r="J577" s="8"/>
      <c r="K577" s="8"/>
    </row>
    <row r="578">
      <c r="A578" s="10"/>
      <c r="B578" s="10"/>
      <c r="C578" s="10"/>
      <c r="D578" s="29"/>
      <c r="E578" s="13"/>
      <c r="F578" s="13"/>
      <c r="G578" s="13"/>
      <c r="H578" s="13"/>
      <c r="I578" s="13"/>
      <c r="J578" s="8"/>
      <c r="K578" s="8"/>
    </row>
    <row r="579">
      <c r="A579" s="10"/>
      <c r="B579" s="10"/>
      <c r="C579" s="10"/>
      <c r="D579" s="29"/>
      <c r="E579" s="13"/>
      <c r="F579" s="13"/>
      <c r="G579" s="13"/>
      <c r="H579" s="13"/>
      <c r="I579" s="13"/>
      <c r="J579" s="8"/>
      <c r="K579" s="8"/>
    </row>
    <row r="580">
      <c r="A580" s="10"/>
      <c r="B580" s="10"/>
      <c r="C580" s="10"/>
      <c r="D580" s="29"/>
      <c r="E580" s="13"/>
      <c r="F580" s="13"/>
      <c r="G580" s="13"/>
      <c r="H580" s="13"/>
      <c r="I580" s="13"/>
      <c r="J580" s="8"/>
      <c r="K580" s="8"/>
    </row>
    <row r="581">
      <c r="A581" s="10"/>
      <c r="B581" s="10"/>
      <c r="C581" s="10"/>
      <c r="D581" s="29"/>
      <c r="E581" s="13"/>
      <c r="F581" s="13"/>
      <c r="G581" s="13"/>
      <c r="H581" s="13"/>
      <c r="I581" s="13"/>
      <c r="J581" s="8"/>
      <c r="K581" s="8"/>
    </row>
    <row r="582">
      <c r="A582" s="10"/>
      <c r="B582" s="10"/>
      <c r="C582" s="10"/>
      <c r="D582" s="29"/>
      <c r="E582" s="13"/>
      <c r="F582" s="13"/>
      <c r="G582" s="13"/>
      <c r="H582" s="13"/>
      <c r="I582" s="13"/>
      <c r="J582" s="8"/>
      <c r="K582" s="8"/>
    </row>
    <row r="583">
      <c r="A583" s="10"/>
      <c r="B583" s="10"/>
      <c r="C583" s="10"/>
      <c r="D583" s="29"/>
      <c r="E583" s="13"/>
      <c r="F583" s="13"/>
      <c r="G583" s="13"/>
      <c r="H583" s="13"/>
      <c r="I583" s="13"/>
      <c r="J583" s="8"/>
      <c r="K583" s="8"/>
    </row>
    <row r="584">
      <c r="A584" s="10"/>
      <c r="B584" s="10"/>
      <c r="C584" s="10"/>
      <c r="D584" s="29"/>
      <c r="E584" s="13"/>
      <c r="F584" s="13"/>
      <c r="G584" s="13"/>
      <c r="H584" s="13"/>
      <c r="I584" s="13"/>
      <c r="J584" s="8"/>
      <c r="K584" s="8"/>
    </row>
    <row r="585">
      <c r="A585" s="10"/>
      <c r="B585" s="10"/>
      <c r="C585" s="10"/>
      <c r="D585" s="29"/>
      <c r="E585" s="13"/>
      <c r="F585" s="13"/>
      <c r="G585" s="13"/>
      <c r="H585" s="13"/>
      <c r="I585" s="13"/>
      <c r="J585" s="8"/>
      <c r="K585" s="8"/>
    </row>
    <row r="586">
      <c r="A586" s="10"/>
      <c r="B586" s="10"/>
      <c r="C586" s="10"/>
      <c r="D586" s="29"/>
      <c r="E586" s="13"/>
      <c r="F586" s="13"/>
      <c r="G586" s="13"/>
      <c r="H586" s="13"/>
      <c r="I586" s="13"/>
      <c r="J586" s="8"/>
      <c r="K586" s="8"/>
    </row>
    <row r="587">
      <c r="A587" s="10"/>
      <c r="B587" s="10"/>
      <c r="C587" s="10"/>
      <c r="D587" s="29"/>
      <c r="E587" s="13"/>
      <c r="F587" s="13"/>
      <c r="G587" s="13"/>
      <c r="H587" s="13"/>
      <c r="I587" s="13"/>
      <c r="J587" s="8"/>
      <c r="K587" s="8"/>
    </row>
    <row r="588">
      <c r="A588" s="10"/>
      <c r="B588" s="10"/>
      <c r="C588" s="10"/>
      <c r="D588" s="29"/>
      <c r="E588" s="13"/>
      <c r="F588" s="13"/>
      <c r="G588" s="13"/>
      <c r="H588" s="13"/>
      <c r="I588" s="13"/>
      <c r="J588" s="8"/>
      <c r="K588" s="8"/>
    </row>
    <row r="589">
      <c r="A589" s="10"/>
      <c r="B589" s="10"/>
      <c r="C589" s="10"/>
      <c r="D589" s="29"/>
      <c r="E589" s="13"/>
      <c r="F589" s="13"/>
      <c r="G589" s="13"/>
      <c r="H589" s="13"/>
      <c r="I589" s="13"/>
      <c r="J589" s="8"/>
      <c r="K589" s="8"/>
    </row>
    <row r="590">
      <c r="A590" s="10"/>
      <c r="B590" s="10"/>
      <c r="C590" s="10"/>
      <c r="D590" s="29"/>
      <c r="E590" s="13"/>
      <c r="F590" s="13"/>
      <c r="G590" s="13"/>
      <c r="H590" s="13"/>
      <c r="I590" s="13"/>
      <c r="J590" s="8"/>
      <c r="K590" s="8"/>
    </row>
    <row r="591">
      <c r="A591" s="10"/>
      <c r="B591" s="10"/>
      <c r="C591" s="10"/>
      <c r="D591" s="29"/>
      <c r="E591" s="13"/>
      <c r="F591" s="13"/>
      <c r="G591" s="13"/>
      <c r="H591" s="13"/>
      <c r="I591" s="13"/>
      <c r="J591" s="8"/>
      <c r="K591" s="8"/>
    </row>
    <row r="592">
      <c r="A592" s="10"/>
      <c r="B592" s="10"/>
      <c r="C592" s="10"/>
      <c r="D592" s="29"/>
      <c r="E592" s="13"/>
      <c r="F592" s="13"/>
      <c r="G592" s="13"/>
      <c r="H592" s="13"/>
      <c r="I592" s="13"/>
      <c r="J592" s="8"/>
      <c r="K592" s="8"/>
    </row>
    <row r="593">
      <c r="A593" s="10"/>
      <c r="B593" s="10"/>
      <c r="C593" s="10"/>
      <c r="D593" s="29"/>
      <c r="E593" s="13"/>
      <c r="F593" s="13"/>
      <c r="G593" s="13"/>
      <c r="H593" s="13"/>
      <c r="I593" s="13"/>
      <c r="J593" s="8"/>
      <c r="K593" s="8"/>
    </row>
    <row r="594">
      <c r="A594" s="10"/>
      <c r="B594" s="10"/>
      <c r="C594" s="10"/>
      <c r="D594" s="29"/>
      <c r="E594" s="13"/>
      <c r="F594" s="13"/>
      <c r="G594" s="13"/>
      <c r="H594" s="13"/>
      <c r="I594" s="13"/>
      <c r="J594" s="8"/>
      <c r="K594" s="8"/>
    </row>
    <row r="595">
      <c r="A595" s="10"/>
      <c r="B595" s="10"/>
      <c r="C595" s="10"/>
      <c r="D595" s="29"/>
      <c r="E595" s="13"/>
      <c r="F595" s="13"/>
      <c r="G595" s="13"/>
      <c r="H595" s="13"/>
      <c r="I595" s="13"/>
      <c r="J595" s="8"/>
      <c r="K595" s="8"/>
    </row>
    <row r="596">
      <c r="A596" s="10"/>
      <c r="B596" s="10"/>
      <c r="C596" s="10"/>
      <c r="D596" s="29"/>
      <c r="E596" s="13"/>
      <c r="F596" s="13"/>
      <c r="G596" s="13"/>
      <c r="H596" s="13"/>
      <c r="I596" s="13"/>
      <c r="J596" s="8"/>
      <c r="K596" s="8"/>
    </row>
    <row r="597">
      <c r="A597" s="10"/>
      <c r="B597" s="10"/>
      <c r="C597" s="10"/>
      <c r="D597" s="29"/>
      <c r="E597" s="13"/>
      <c r="F597" s="13"/>
      <c r="G597" s="13"/>
      <c r="H597" s="13"/>
      <c r="I597" s="13"/>
      <c r="J597" s="8"/>
      <c r="K597" s="8"/>
    </row>
    <row r="598">
      <c r="A598" s="10"/>
      <c r="B598" s="10"/>
      <c r="C598" s="10"/>
      <c r="D598" s="29"/>
      <c r="E598" s="13"/>
      <c r="F598" s="13"/>
      <c r="G598" s="13"/>
      <c r="H598" s="13"/>
      <c r="I598" s="13"/>
      <c r="J598" s="8"/>
      <c r="K598" s="8"/>
    </row>
    <row r="599">
      <c r="A599" s="10"/>
      <c r="B599" s="10"/>
      <c r="C599" s="10"/>
      <c r="D599" s="29"/>
      <c r="E599" s="13"/>
      <c r="F599" s="13"/>
      <c r="G599" s="13"/>
      <c r="H599" s="13"/>
      <c r="I599" s="13"/>
      <c r="J599" s="8"/>
      <c r="K599" s="8"/>
    </row>
    <row r="600">
      <c r="A600" s="10"/>
      <c r="B600" s="10"/>
      <c r="C600" s="10"/>
      <c r="D600" s="29"/>
      <c r="E600" s="13"/>
      <c r="F600" s="13"/>
      <c r="G600" s="13"/>
      <c r="H600" s="13"/>
      <c r="I600" s="13"/>
      <c r="J600" s="8"/>
      <c r="K600" s="8"/>
    </row>
    <row r="601">
      <c r="A601" s="10"/>
      <c r="B601" s="10"/>
      <c r="C601" s="10"/>
      <c r="D601" s="29"/>
      <c r="E601" s="13"/>
      <c r="F601" s="13"/>
      <c r="G601" s="13"/>
      <c r="H601" s="13"/>
      <c r="I601" s="13"/>
      <c r="J601" s="8"/>
      <c r="K601" s="8"/>
    </row>
    <row r="602">
      <c r="A602" s="10"/>
      <c r="B602" s="10"/>
      <c r="C602" s="10"/>
      <c r="D602" s="29"/>
      <c r="E602" s="13"/>
      <c r="F602" s="13"/>
      <c r="G602" s="13"/>
      <c r="H602" s="13"/>
      <c r="I602" s="13"/>
      <c r="J602" s="8"/>
      <c r="K602" s="8"/>
    </row>
    <row r="603">
      <c r="A603" s="10"/>
      <c r="B603" s="10"/>
      <c r="C603" s="10"/>
      <c r="D603" s="29"/>
      <c r="E603" s="13"/>
      <c r="F603" s="13"/>
      <c r="G603" s="13"/>
      <c r="H603" s="13"/>
      <c r="I603" s="13"/>
      <c r="J603" s="8"/>
      <c r="K603" s="8"/>
    </row>
    <row r="604">
      <c r="A604" s="10"/>
      <c r="B604" s="10"/>
      <c r="C604" s="10"/>
      <c r="D604" s="29"/>
      <c r="E604" s="13"/>
      <c r="F604" s="13"/>
      <c r="G604" s="13"/>
      <c r="H604" s="13"/>
      <c r="I604" s="13"/>
      <c r="J604" s="8"/>
      <c r="K604" s="8"/>
    </row>
    <row r="605">
      <c r="A605" s="10"/>
      <c r="B605" s="10"/>
      <c r="C605" s="10"/>
      <c r="D605" s="29"/>
      <c r="E605" s="13"/>
      <c r="F605" s="13"/>
      <c r="G605" s="13"/>
      <c r="H605" s="13"/>
      <c r="I605" s="13"/>
      <c r="J605" s="8"/>
      <c r="K605" s="8"/>
    </row>
    <row r="606">
      <c r="A606" s="10"/>
      <c r="B606" s="10"/>
      <c r="C606" s="10"/>
      <c r="D606" s="29"/>
      <c r="E606" s="13"/>
      <c r="F606" s="13"/>
      <c r="G606" s="13"/>
      <c r="H606" s="13"/>
      <c r="I606" s="13"/>
      <c r="J606" s="8"/>
      <c r="K606" s="8"/>
    </row>
    <row r="607">
      <c r="A607" s="10"/>
      <c r="B607" s="10"/>
      <c r="C607" s="10"/>
      <c r="D607" s="29"/>
      <c r="E607" s="13"/>
      <c r="F607" s="13"/>
      <c r="G607" s="13"/>
      <c r="H607" s="13"/>
      <c r="I607" s="13"/>
      <c r="J607" s="8"/>
      <c r="K607" s="8"/>
    </row>
    <row r="608">
      <c r="A608" s="10"/>
      <c r="B608" s="10"/>
      <c r="C608" s="10"/>
      <c r="D608" s="29"/>
      <c r="E608" s="13"/>
      <c r="F608" s="13"/>
      <c r="G608" s="13"/>
      <c r="H608" s="13"/>
      <c r="I608" s="13"/>
      <c r="J608" s="8"/>
      <c r="K608" s="8"/>
    </row>
    <row r="609">
      <c r="A609" s="10"/>
      <c r="B609" s="10"/>
      <c r="C609" s="10"/>
      <c r="D609" s="29"/>
      <c r="E609" s="13"/>
      <c r="F609" s="13"/>
      <c r="G609" s="13"/>
      <c r="H609" s="13"/>
      <c r="I609" s="13"/>
      <c r="J609" s="8"/>
      <c r="K609" s="8"/>
    </row>
    <row r="610">
      <c r="A610" s="10"/>
      <c r="B610" s="10"/>
      <c r="C610" s="10"/>
      <c r="D610" s="29"/>
      <c r="E610" s="13"/>
      <c r="F610" s="13"/>
      <c r="G610" s="13"/>
      <c r="H610" s="13"/>
      <c r="I610" s="13"/>
      <c r="J610" s="8"/>
      <c r="K610" s="8"/>
    </row>
    <row r="611">
      <c r="A611" s="10"/>
      <c r="B611" s="10"/>
      <c r="C611" s="10"/>
      <c r="D611" s="29"/>
      <c r="E611" s="13"/>
      <c r="F611" s="13"/>
      <c r="G611" s="13"/>
      <c r="H611" s="13"/>
      <c r="I611" s="13"/>
      <c r="J611" s="8"/>
      <c r="K611" s="8"/>
    </row>
    <row r="612">
      <c r="A612" s="10"/>
      <c r="B612" s="10"/>
      <c r="C612" s="10"/>
      <c r="D612" s="29"/>
      <c r="E612" s="13"/>
      <c r="F612" s="13"/>
      <c r="G612" s="13"/>
      <c r="H612" s="13"/>
      <c r="I612" s="13"/>
      <c r="J612" s="8"/>
      <c r="K612" s="8"/>
    </row>
    <row r="613">
      <c r="A613" s="10"/>
      <c r="B613" s="10"/>
      <c r="C613" s="10"/>
      <c r="D613" s="29"/>
      <c r="E613" s="13"/>
      <c r="F613" s="13"/>
      <c r="G613" s="13"/>
      <c r="H613" s="13"/>
      <c r="I613" s="13"/>
      <c r="J613" s="8"/>
      <c r="K613" s="8"/>
    </row>
    <row r="614">
      <c r="A614" s="10"/>
      <c r="B614" s="10"/>
      <c r="C614" s="10"/>
      <c r="D614" s="29"/>
      <c r="E614" s="13"/>
      <c r="F614" s="13"/>
      <c r="G614" s="13"/>
      <c r="H614" s="13"/>
      <c r="I614" s="13"/>
      <c r="J614" s="8"/>
      <c r="K614" s="8"/>
    </row>
    <row r="615">
      <c r="A615" s="10"/>
      <c r="B615" s="10"/>
      <c r="C615" s="10"/>
      <c r="D615" s="29"/>
      <c r="E615" s="13"/>
      <c r="F615" s="13"/>
      <c r="G615" s="13"/>
      <c r="H615" s="13"/>
      <c r="I615" s="13"/>
      <c r="J615" s="8"/>
      <c r="K615" s="8"/>
    </row>
    <row r="616">
      <c r="A616" s="10"/>
      <c r="B616" s="10"/>
      <c r="C616" s="10"/>
      <c r="D616" s="29"/>
      <c r="E616" s="13"/>
      <c r="F616" s="13"/>
      <c r="G616" s="13"/>
      <c r="H616" s="13"/>
      <c r="I616" s="13"/>
      <c r="J616" s="8"/>
      <c r="K616" s="8"/>
    </row>
    <row r="617">
      <c r="A617" s="10"/>
      <c r="B617" s="10"/>
      <c r="C617" s="10"/>
      <c r="D617" s="29"/>
      <c r="E617" s="13"/>
      <c r="F617" s="13"/>
      <c r="G617" s="13"/>
      <c r="H617" s="13"/>
      <c r="I617" s="13"/>
      <c r="J617" s="8"/>
      <c r="K617" s="8"/>
    </row>
    <row r="618">
      <c r="A618" s="10"/>
      <c r="B618" s="10"/>
      <c r="C618" s="10"/>
      <c r="D618" s="29"/>
      <c r="E618" s="13"/>
      <c r="F618" s="13"/>
      <c r="G618" s="13"/>
      <c r="H618" s="13"/>
      <c r="I618" s="13"/>
      <c r="J618" s="8"/>
      <c r="K618" s="8"/>
    </row>
    <row r="619">
      <c r="A619" s="10"/>
      <c r="B619" s="10"/>
      <c r="C619" s="10"/>
      <c r="D619" s="29"/>
      <c r="E619" s="13"/>
      <c r="F619" s="13"/>
      <c r="G619" s="13"/>
      <c r="H619" s="13"/>
      <c r="I619" s="13"/>
      <c r="J619" s="8"/>
      <c r="K619" s="8"/>
    </row>
    <row r="620">
      <c r="A620" s="10"/>
      <c r="B620" s="10"/>
      <c r="C620" s="10"/>
      <c r="D620" s="29"/>
      <c r="E620" s="13"/>
      <c r="F620" s="13"/>
      <c r="G620" s="13"/>
      <c r="H620" s="13"/>
      <c r="I620" s="13"/>
      <c r="J620" s="8"/>
      <c r="K620" s="8"/>
    </row>
    <row r="621">
      <c r="A621" s="10"/>
      <c r="B621" s="10"/>
      <c r="C621" s="10"/>
      <c r="D621" s="29"/>
      <c r="E621" s="13"/>
      <c r="F621" s="13"/>
      <c r="G621" s="13"/>
      <c r="H621" s="13"/>
      <c r="I621" s="13"/>
      <c r="J621" s="8"/>
      <c r="K621" s="8"/>
    </row>
    <row r="622">
      <c r="A622" s="10"/>
      <c r="B622" s="10"/>
      <c r="C622" s="10"/>
      <c r="D622" s="29"/>
      <c r="E622" s="13"/>
      <c r="F622" s="13"/>
      <c r="G622" s="13"/>
      <c r="H622" s="13"/>
      <c r="I622" s="13"/>
      <c r="J622" s="8"/>
      <c r="K622" s="8"/>
    </row>
    <row r="623">
      <c r="A623" s="10"/>
      <c r="B623" s="10"/>
      <c r="C623" s="10"/>
      <c r="D623" s="29"/>
      <c r="E623" s="13"/>
      <c r="F623" s="13"/>
      <c r="G623" s="13"/>
      <c r="H623" s="13"/>
      <c r="I623" s="13"/>
      <c r="J623" s="8"/>
      <c r="K623" s="8"/>
    </row>
    <row r="624">
      <c r="A624" s="10"/>
      <c r="B624" s="10"/>
      <c r="C624" s="10"/>
      <c r="D624" s="29"/>
      <c r="E624" s="13"/>
      <c r="F624" s="13"/>
      <c r="G624" s="13"/>
      <c r="H624" s="13"/>
      <c r="I624" s="13"/>
      <c r="J624" s="8"/>
      <c r="K624" s="8"/>
    </row>
    <row r="625">
      <c r="A625" s="10"/>
      <c r="B625" s="10"/>
      <c r="C625" s="10"/>
      <c r="D625" s="29"/>
      <c r="E625" s="13"/>
      <c r="F625" s="13"/>
      <c r="G625" s="13"/>
      <c r="H625" s="13"/>
      <c r="I625" s="13"/>
      <c r="J625" s="8"/>
      <c r="K625" s="8"/>
    </row>
    <row r="626">
      <c r="A626" s="10"/>
      <c r="B626" s="10"/>
      <c r="C626" s="10"/>
      <c r="D626" s="29"/>
      <c r="E626" s="13"/>
      <c r="F626" s="13"/>
      <c r="G626" s="13"/>
      <c r="H626" s="13"/>
      <c r="I626" s="13"/>
      <c r="J626" s="8"/>
      <c r="K626" s="8"/>
    </row>
    <row r="627">
      <c r="A627" s="10"/>
      <c r="B627" s="10"/>
      <c r="C627" s="10"/>
      <c r="D627" s="29"/>
      <c r="E627" s="13"/>
      <c r="F627" s="13"/>
      <c r="G627" s="13"/>
      <c r="H627" s="13"/>
      <c r="I627" s="13"/>
      <c r="J627" s="8"/>
      <c r="K627" s="8"/>
    </row>
    <row r="628">
      <c r="A628" s="10"/>
      <c r="B628" s="10"/>
      <c r="C628" s="10"/>
      <c r="D628" s="29"/>
      <c r="E628" s="13"/>
      <c r="F628" s="13"/>
      <c r="G628" s="13"/>
      <c r="H628" s="13"/>
      <c r="I628" s="13"/>
      <c r="J628" s="8"/>
      <c r="K628" s="8"/>
    </row>
    <row r="629">
      <c r="A629" s="10"/>
      <c r="B629" s="10"/>
      <c r="C629" s="10"/>
      <c r="D629" s="29"/>
      <c r="E629" s="13"/>
      <c r="F629" s="13"/>
      <c r="G629" s="13"/>
      <c r="H629" s="13"/>
      <c r="I629" s="13"/>
      <c r="J629" s="8"/>
      <c r="K629" s="8"/>
    </row>
    <row r="630">
      <c r="A630" s="10"/>
      <c r="B630" s="10"/>
      <c r="C630" s="10"/>
      <c r="D630" s="29"/>
      <c r="E630" s="13"/>
      <c r="F630" s="13"/>
      <c r="G630" s="13"/>
      <c r="H630" s="13"/>
      <c r="I630" s="13"/>
      <c r="J630" s="8"/>
      <c r="K630" s="8"/>
    </row>
    <row r="631">
      <c r="A631" s="10"/>
      <c r="B631" s="10"/>
      <c r="C631" s="10"/>
      <c r="D631" s="29"/>
      <c r="E631" s="13"/>
      <c r="F631" s="13"/>
      <c r="G631" s="13"/>
      <c r="H631" s="13"/>
      <c r="I631" s="13"/>
      <c r="J631" s="8"/>
      <c r="K631" s="8"/>
    </row>
    <row r="632">
      <c r="A632" s="10"/>
      <c r="B632" s="10"/>
      <c r="C632" s="10"/>
      <c r="D632" s="29"/>
      <c r="E632" s="13"/>
      <c r="F632" s="13"/>
      <c r="G632" s="13"/>
      <c r="H632" s="13"/>
      <c r="I632" s="13"/>
      <c r="J632" s="8"/>
      <c r="K632" s="8"/>
    </row>
    <row r="633">
      <c r="A633" s="10"/>
      <c r="B633" s="10"/>
      <c r="C633" s="10"/>
      <c r="D633" s="29"/>
      <c r="E633" s="13"/>
      <c r="F633" s="13"/>
      <c r="G633" s="13"/>
      <c r="H633" s="13"/>
      <c r="I633" s="13"/>
      <c r="J633" s="8"/>
      <c r="K633" s="8"/>
    </row>
    <row r="634">
      <c r="A634" s="10"/>
      <c r="B634" s="10"/>
      <c r="C634" s="10"/>
      <c r="D634" s="29"/>
      <c r="E634" s="13"/>
      <c r="F634" s="13"/>
      <c r="G634" s="13"/>
      <c r="H634" s="13"/>
      <c r="I634" s="13"/>
      <c r="J634" s="8"/>
      <c r="K634" s="8"/>
    </row>
    <row r="635">
      <c r="A635" s="10"/>
      <c r="B635" s="10"/>
      <c r="C635" s="10"/>
      <c r="D635" s="29"/>
      <c r="E635" s="13"/>
      <c r="F635" s="13"/>
      <c r="G635" s="13"/>
      <c r="H635" s="13"/>
      <c r="I635" s="13"/>
      <c r="J635" s="8"/>
      <c r="K635" s="8"/>
    </row>
    <row r="636">
      <c r="A636" s="10"/>
      <c r="B636" s="10"/>
      <c r="C636" s="10"/>
      <c r="D636" s="29"/>
      <c r="E636" s="13"/>
      <c r="F636" s="13"/>
      <c r="G636" s="13"/>
      <c r="H636" s="13"/>
      <c r="I636" s="13"/>
      <c r="J636" s="8"/>
      <c r="K636" s="8"/>
    </row>
    <row r="637">
      <c r="A637" s="10"/>
      <c r="B637" s="10"/>
      <c r="C637" s="10"/>
      <c r="D637" s="29"/>
      <c r="E637" s="13"/>
      <c r="F637" s="13"/>
      <c r="G637" s="13"/>
      <c r="H637" s="13"/>
      <c r="I637" s="13"/>
      <c r="J637" s="8"/>
      <c r="K637" s="8"/>
    </row>
    <row r="638">
      <c r="A638" s="10"/>
      <c r="B638" s="10"/>
      <c r="C638" s="10"/>
      <c r="D638" s="29"/>
      <c r="E638" s="13"/>
      <c r="F638" s="13"/>
      <c r="G638" s="13"/>
      <c r="H638" s="13"/>
      <c r="I638" s="13"/>
      <c r="J638" s="8"/>
      <c r="K638" s="8"/>
    </row>
    <row r="639">
      <c r="A639" s="10"/>
      <c r="B639" s="10"/>
      <c r="C639" s="10"/>
      <c r="D639" s="29"/>
      <c r="E639" s="13"/>
      <c r="F639" s="13"/>
      <c r="G639" s="13"/>
      <c r="H639" s="13"/>
      <c r="I639" s="13"/>
      <c r="J639" s="8"/>
      <c r="K639" s="8"/>
    </row>
    <row r="640">
      <c r="A640" s="10"/>
      <c r="B640" s="10"/>
      <c r="C640" s="10"/>
      <c r="D640" s="29"/>
      <c r="E640" s="13"/>
      <c r="F640" s="13"/>
      <c r="G640" s="13"/>
      <c r="H640" s="13"/>
      <c r="I640" s="13"/>
      <c r="J640" s="8"/>
      <c r="K640" s="8"/>
    </row>
    <row r="641">
      <c r="A641" s="10"/>
      <c r="B641" s="10"/>
      <c r="C641" s="10"/>
      <c r="D641" s="29"/>
      <c r="E641" s="13"/>
      <c r="F641" s="13"/>
      <c r="G641" s="13"/>
      <c r="H641" s="13"/>
      <c r="I641" s="13"/>
      <c r="J641" s="8"/>
      <c r="K641" s="8"/>
    </row>
    <row r="642">
      <c r="A642" s="10"/>
      <c r="B642" s="10"/>
      <c r="C642" s="10"/>
      <c r="D642" s="29"/>
      <c r="E642" s="13"/>
      <c r="F642" s="13"/>
      <c r="G642" s="13"/>
      <c r="H642" s="13"/>
      <c r="I642" s="13"/>
      <c r="J642" s="8"/>
      <c r="K642" s="8"/>
    </row>
    <row r="643">
      <c r="A643" s="10"/>
      <c r="B643" s="10"/>
      <c r="C643" s="10"/>
      <c r="D643" s="29"/>
      <c r="E643" s="13"/>
      <c r="F643" s="13"/>
      <c r="G643" s="13"/>
      <c r="H643" s="13"/>
      <c r="I643" s="13"/>
      <c r="J643" s="8"/>
      <c r="K643" s="8"/>
    </row>
    <row r="644">
      <c r="A644" s="10"/>
      <c r="B644" s="10"/>
      <c r="C644" s="10"/>
      <c r="D644" s="29"/>
      <c r="E644" s="13"/>
      <c r="F644" s="13"/>
      <c r="G644" s="13"/>
      <c r="H644" s="13"/>
      <c r="I644" s="13"/>
      <c r="J644" s="8"/>
      <c r="K644" s="8"/>
    </row>
    <row r="645">
      <c r="A645" s="10"/>
      <c r="B645" s="10"/>
      <c r="C645" s="10"/>
      <c r="D645" s="29"/>
      <c r="E645" s="13"/>
      <c r="F645" s="13"/>
      <c r="G645" s="13"/>
      <c r="H645" s="13"/>
      <c r="I645" s="13"/>
      <c r="J645" s="8"/>
      <c r="K645" s="8"/>
    </row>
    <row r="646">
      <c r="A646" s="10"/>
      <c r="B646" s="10"/>
      <c r="C646" s="10"/>
      <c r="D646" s="29"/>
      <c r="E646" s="13"/>
      <c r="F646" s="13"/>
      <c r="G646" s="13"/>
      <c r="H646" s="13"/>
      <c r="I646" s="13"/>
      <c r="J646" s="8"/>
      <c r="K646" s="8"/>
    </row>
    <row r="647">
      <c r="A647" s="10"/>
      <c r="B647" s="10"/>
      <c r="C647" s="10"/>
      <c r="D647" s="29"/>
      <c r="E647" s="13"/>
      <c r="F647" s="13"/>
      <c r="G647" s="13"/>
      <c r="H647" s="13"/>
      <c r="I647" s="13"/>
      <c r="J647" s="8"/>
      <c r="K647" s="8"/>
    </row>
    <row r="648">
      <c r="A648" s="10"/>
      <c r="B648" s="10"/>
      <c r="C648" s="10"/>
      <c r="D648" s="29"/>
      <c r="E648" s="13"/>
      <c r="F648" s="13"/>
      <c r="G648" s="13"/>
      <c r="H648" s="13"/>
      <c r="I648" s="13"/>
      <c r="J648" s="8"/>
      <c r="K648" s="8"/>
    </row>
    <row r="649">
      <c r="A649" s="10"/>
      <c r="B649" s="10"/>
      <c r="C649" s="10"/>
      <c r="D649" s="29"/>
      <c r="E649" s="13"/>
      <c r="F649" s="13"/>
      <c r="G649" s="13"/>
      <c r="H649" s="13"/>
      <c r="I649" s="13"/>
      <c r="J649" s="8"/>
      <c r="K649" s="8"/>
    </row>
    <row r="650">
      <c r="A650" s="10"/>
      <c r="B650" s="10"/>
      <c r="C650" s="10"/>
      <c r="D650" s="29"/>
      <c r="E650" s="13"/>
      <c r="F650" s="13"/>
      <c r="G650" s="13"/>
      <c r="H650" s="13"/>
      <c r="I650" s="13"/>
      <c r="J650" s="8"/>
      <c r="K650" s="8"/>
    </row>
    <row r="651">
      <c r="A651" s="10"/>
      <c r="B651" s="10"/>
      <c r="C651" s="10"/>
      <c r="D651" s="29"/>
      <c r="E651" s="13"/>
      <c r="F651" s="13"/>
      <c r="G651" s="13"/>
      <c r="H651" s="13"/>
      <c r="I651" s="13"/>
      <c r="J651" s="8"/>
      <c r="K651" s="8"/>
    </row>
    <row r="652">
      <c r="A652" s="10"/>
      <c r="B652" s="10"/>
      <c r="C652" s="10"/>
      <c r="D652" s="29"/>
      <c r="E652" s="13"/>
      <c r="F652" s="13"/>
      <c r="G652" s="13"/>
      <c r="H652" s="13"/>
      <c r="I652" s="13"/>
      <c r="J652" s="8"/>
      <c r="K652" s="8"/>
    </row>
    <row r="653">
      <c r="A653" s="10"/>
      <c r="B653" s="10"/>
      <c r="C653" s="10"/>
      <c r="D653" s="29"/>
      <c r="E653" s="13"/>
      <c r="F653" s="13"/>
      <c r="G653" s="13"/>
      <c r="H653" s="13"/>
      <c r="I653" s="13"/>
      <c r="J653" s="8"/>
      <c r="K653" s="8"/>
    </row>
    <row r="654">
      <c r="A654" s="10"/>
      <c r="B654" s="10"/>
      <c r="C654" s="10"/>
      <c r="D654" s="29"/>
      <c r="E654" s="13"/>
      <c r="F654" s="13"/>
      <c r="G654" s="13"/>
      <c r="H654" s="13"/>
      <c r="I654" s="13"/>
      <c r="J654" s="8"/>
      <c r="K654" s="8"/>
    </row>
    <row r="655">
      <c r="A655" s="10"/>
      <c r="B655" s="10"/>
      <c r="C655" s="10"/>
      <c r="D655" s="29"/>
      <c r="E655" s="13"/>
      <c r="F655" s="13"/>
      <c r="G655" s="13"/>
      <c r="H655" s="13"/>
      <c r="I655" s="13"/>
      <c r="J655" s="8"/>
      <c r="K655" s="8"/>
    </row>
    <row r="656">
      <c r="A656" s="10"/>
      <c r="B656" s="10"/>
      <c r="C656" s="10"/>
      <c r="D656" s="29"/>
      <c r="E656" s="13"/>
      <c r="F656" s="13"/>
      <c r="G656" s="13"/>
      <c r="H656" s="13"/>
      <c r="I656" s="13"/>
      <c r="J656" s="8"/>
      <c r="K656" s="8"/>
    </row>
    <row r="657">
      <c r="A657" s="10"/>
      <c r="B657" s="10"/>
      <c r="C657" s="10"/>
      <c r="D657" s="29"/>
      <c r="E657" s="13"/>
      <c r="F657" s="13"/>
      <c r="G657" s="13"/>
      <c r="H657" s="13"/>
      <c r="I657" s="13"/>
      <c r="J657" s="8"/>
      <c r="K657" s="8"/>
    </row>
    <row r="658">
      <c r="A658" s="10"/>
      <c r="B658" s="10"/>
      <c r="C658" s="10"/>
      <c r="D658" s="29"/>
      <c r="E658" s="13"/>
      <c r="F658" s="13"/>
      <c r="G658" s="13"/>
      <c r="H658" s="13"/>
      <c r="I658" s="13"/>
      <c r="J658" s="8"/>
      <c r="K658" s="8"/>
    </row>
    <row r="659">
      <c r="A659" s="10"/>
      <c r="B659" s="10"/>
      <c r="C659" s="10"/>
      <c r="D659" s="29"/>
      <c r="E659" s="13"/>
      <c r="F659" s="13"/>
      <c r="G659" s="13"/>
      <c r="H659" s="13"/>
      <c r="I659" s="13"/>
      <c r="J659" s="8"/>
      <c r="K659" s="8"/>
    </row>
    <row r="660">
      <c r="A660" s="10"/>
      <c r="B660" s="10"/>
      <c r="C660" s="10"/>
      <c r="D660" s="29"/>
      <c r="E660" s="13"/>
      <c r="F660" s="13"/>
      <c r="G660" s="13"/>
      <c r="H660" s="13"/>
      <c r="I660" s="13"/>
      <c r="J660" s="8"/>
      <c r="K660" s="8"/>
    </row>
    <row r="661">
      <c r="A661" s="10"/>
      <c r="B661" s="10"/>
      <c r="C661" s="10"/>
      <c r="D661" s="29"/>
      <c r="E661" s="13"/>
      <c r="F661" s="13"/>
      <c r="G661" s="13"/>
      <c r="H661" s="13"/>
      <c r="I661" s="13"/>
      <c r="J661" s="8"/>
      <c r="K661" s="8"/>
    </row>
    <row r="662">
      <c r="A662" s="10"/>
      <c r="B662" s="10"/>
      <c r="C662" s="10"/>
      <c r="D662" s="29"/>
      <c r="E662" s="13"/>
      <c r="F662" s="13"/>
      <c r="G662" s="13"/>
      <c r="H662" s="13"/>
      <c r="I662" s="13"/>
      <c r="J662" s="8"/>
      <c r="K662" s="8"/>
    </row>
    <row r="663">
      <c r="A663" s="10"/>
      <c r="B663" s="10"/>
      <c r="C663" s="10"/>
      <c r="D663" s="29"/>
      <c r="E663" s="13"/>
      <c r="F663" s="13"/>
      <c r="G663" s="13"/>
      <c r="H663" s="13"/>
      <c r="I663" s="13"/>
      <c r="J663" s="8"/>
      <c r="K663" s="8"/>
    </row>
    <row r="664">
      <c r="A664" s="10"/>
      <c r="B664" s="10"/>
      <c r="C664" s="10"/>
      <c r="D664" s="29"/>
      <c r="E664" s="13"/>
      <c r="F664" s="13"/>
      <c r="G664" s="13"/>
      <c r="H664" s="13"/>
      <c r="I664" s="13"/>
      <c r="J664" s="8"/>
      <c r="K664" s="8"/>
    </row>
    <row r="665">
      <c r="A665" s="10"/>
      <c r="B665" s="10"/>
      <c r="C665" s="10"/>
      <c r="D665" s="29"/>
      <c r="E665" s="13"/>
      <c r="F665" s="13"/>
      <c r="G665" s="13"/>
      <c r="H665" s="13"/>
      <c r="I665" s="13"/>
      <c r="J665" s="8"/>
      <c r="K665" s="8"/>
    </row>
    <row r="666">
      <c r="A666" s="10"/>
      <c r="B666" s="10"/>
      <c r="C666" s="10"/>
      <c r="D666" s="29"/>
      <c r="E666" s="13"/>
      <c r="F666" s="13"/>
      <c r="G666" s="13"/>
      <c r="H666" s="13"/>
      <c r="I666" s="13"/>
      <c r="J666" s="8"/>
      <c r="K666" s="8"/>
    </row>
    <row r="667">
      <c r="A667" s="10"/>
      <c r="B667" s="10"/>
      <c r="C667" s="10"/>
      <c r="D667" s="29"/>
      <c r="E667" s="13"/>
      <c r="F667" s="13"/>
      <c r="G667" s="13"/>
      <c r="H667" s="13"/>
      <c r="I667" s="13"/>
      <c r="J667" s="8"/>
      <c r="K667" s="8"/>
    </row>
    <row r="668">
      <c r="A668" s="10"/>
      <c r="B668" s="10"/>
      <c r="C668" s="10"/>
      <c r="D668" s="29"/>
      <c r="E668" s="13"/>
      <c r="F668" s="13"/>
      <c r="G668" s="13"/>
      <c r="H668" s="13"/>
      <c r="I668" s="13"/>
      <c r="J668" s="8"/>
      <c r="K668" s="8"/>
    </row>
    <row r="669">
      <c r="A669" s="10"/>
      <c r="B669" s="10"/>
      <c r="C669" s="10"/>
      <c r="D669" s="29"/>
      <c r="E669" s="13"/>
      <c r="F669" s="13"/>
      <c r="G669" s="13"/>
      <c r="H669" s="13"/>
      <c r="I669" s="13"/>
      <c r="J669" s="8"/>
      <c r="K669" s="8"/>
    </row>
    <row r="670">
      <c r="A670" s="10"/>
      <c r="B670" s="10"/>
      <c r="C670" s="10"/>
      <c r="D670" s="29"/>
      <c r="E670" s="13"/>
      <c r="F670" s="13"/>
      <c r="G670" s="13"/>
      <c r="H670" s="13"/>
      <c r="I670" s="13"/>
      <c r="J670" s="8"/>
      <c r="K670" s="8"/>
    </row>
    <row r="671">
      <c r="A671" s="10"/>
      <c r="B671" s="10"/>
      <c r="C671" s="10"/>
      <c r="D671" s="29"/>
      <c r="E671" s="13"/>
      <c r="F671" s="13"/>
      <c r="G671" s="13"/>
      <c r="H671" s="13"/>
      <c r="I671" s="13"/>
      <c r="J671" s="8"/>
      <c r="K671" s="8"/>
    </row>
    <row r="672">
      <c r="A672" s="10"/>
      <c r="B672" s="10"/>
      <c r="C672" s="10"/>
      <c r="D672" s="29"/>
      <c r="E672" s="13"/>
      <c r="F672" s="13"/>
      <c r="G672" s="13"/>
      <c r="H672" s="13"/>
      <c r="I672" s="13"/>
      <c r="J672" s="8"/>
      <c r="K672" s="8"/>
    </row>
    <row r="673">
      <c r="A673" s="10"/>
      <c r="B673" s="10"/>
      <c r="C673" s="10"/>
      <c r="D673" s="29"/>
      <c r="E673" s="13"/>
      <c r="F673" s="13"/>
      <c r="G673" s="13"/>
      <c r="H673" s="13"/>
      <c r="I673" s="13"/>
      <c r="J673" s="8"/>
      <c r="K673" s="8"/>
    </row>
    <row r="674">
      <c r="A674" s="10"/>
      <c r="B674" s="10"/>
      <c r="C674" s="10"/>
      <c r="D674" s="29"/>
      <c r="E674" s="13"/>
      <c r="F674" s="13"/>
      <c r="G674" s="13"/>
      <c r="H674" s="13"/>
      <c r="I674" s="13"/>
      <c r="J674" s="8"/>
      <c r="K674" s="8"/>
    </row>
    <row r="675">
      <c r="A675" s="10"/>
      <c r="B675" s="10"/>
      <c r="C675" s="10"/>
      <c r="D675" s="29"/>
      <c r="E675" s="13"/>
      <c r="F675" s="13"/>
      <c r="G675" s="13"/>
      <c r="H675" s="13"/>
      <c r="I675" s="13"/>
      <c r="J675" s="8"/>
      <c r="K675" s="8"/>
    </row>
    <row r="676">
      <c r="A676" s="10"/>
      <c r="B676" s="10"/>
      <c r="C676" s="10"/>
      <c r="D676" s="29"/>
      <c r="E676" s="13"/>
      <c r="F676" s="13"/>
      <c r="G676" s="13"/>
      <c r="H676" s="13"/>
      <c r="I676" s="13"/>
      <c r="J676" s="8"/>
      <c r="K676" s="8"/>
    </row>
    <row r="677">
      <c r="A677" s="10"/>
      <c r="B677" s="10"/>
      <c r="C677" s="10"/>
      <c r="D677" s="29"/>
      <c r="E677" s="13"/>
      <c r="F677" s="13"/>
      <c r="G677" s="13"/>
      <c r="H677" s="13"/>
      <c r="I677" s="13"/>
      <c r="J677" s="8"/>
      <c r="K677" s="8"/>
    </row>
    <row r="678">
      <c r="A678" s="10"/>
      <c r="B678" s="10"/>
      <c r="C678" s="10"/>
      <c r="D678" s="29"/>
      <c r="E678" s="13"/>
      <c r="F678" s="13"/>
      <c r="G678" s="13"/>
      <c r="H678" s="13"/>
      <c r="I678" s="13"/>
      <c r="J678" s="8"/>
      <c r="K678" s="8"/>
    </row>
    <row r="679">
      <c r="A679" s="10"/>
      <c r="B679" s="10"/>
      <c r="C679" s="10"/>
      <c r="D679" s="29"/>
      <c r="E679" s="13"/>
      <c r="F679" s="13"/>
      <c r="G679" s="13"/>
      <c r="H679" s="13"/>
      <c r="I679" s="13"/>
      <c r="J679" s="8"/>
      <c r="K679" s="8"/>
    </row>
    <row r="680">
      <c r="A680" s="10"/>
      <c r="B680" s="10"/>
      <c r="C680" s="10"/>
      <c r="D680" s="29"/>
      <c r="E680" s="13"/>
      <c r="F680" s="13"/>
      <c r="G680" s="13"/>
      <c r="H680" s="13"/>
      <c r="I680" s="13"/>
      <c r="J680" s="8"/>
      <c r="K680" s="8"/>
    </row>
    <row r="681">
      <c r="A681" s="10"/>
      <c r="B681" s="10"/>
      <c r="C681" s="10"/>
      <c r="D681" s="29"/>
      <c r="E681" s="13"/>
      <c r="F681" s="13"/>
      <c r="G681" s="13"/>
      <c r="H681" s="13"/>
      <c r="I681" s="13"/>
      <c r="J681" s="8"/>
      <c r="K681" s="8"/>
    </row>
    <row r="682">
      <c r="A682" s="10"/>
      <c r="B682" s="10"/>
      <c r="C682" s="10"/>
      <c r="D682" s="29"/>
      <c r="E682" s="13"/>
      <c r="F682" s="13"/>
      <c r="G682" s="13"/>
      <c r="H682" s="13"/>
      <c r="I682" s="13"/>
      <c r="J682" s="8"/>
      <c r="K682" s="8"/>
    </row>
    <row r="683">
      <c r="A683" s="10"/>
      <c r="B683" s="10"/>
      <c r="C683" s="10"/>
      <c r="D683" s="29"/>
      <c r="E683" s="13"/>
      <c r="F683" s="13"/>
      <c r="G683" s="13"/>
      <c r="H683" s="13"/>
      <c r="I683" s="13"/>
      <c r="J683" s="8"/>
      <c r="K683" s="8"/>
    </row>
    <row r="684">
      <c r="A684" s="10"/>
      <c r="B684" s="10"/>
      <c r="C684" s="10"/>
      <c r="D684" s="29"/>
      <c r="E684" s="13"/>
      <c r="F684" s="13"/>
      <c r="G684" s="13"/>
      <c r="H684" s="13"/>
      <c r="I684" s="13"/>
      <c r="J684" s="8"/>
      <c r="K684" s="8"/>
    </row>
    <row r="685">
      <c r="A685" s="10"/>
      <c r="B685" s="10"/>
      <c r="C685" s="10"/>
      <c r="D685" s="29"/>
      <c r="E685" s="13"/>
      <c r="F685" s="13"/>
      <c r="G685" s="13"/>
      <c r="H685" s="13"/>
      <c r="I685" s="13"/>
      <c r="J685" s="8"/>
      <c r="K685" s="8"/>
    </row>
    <row r="686">
      <c r="A686" s="10"/>
      <c r="B686" s="10"/>
      <c r="C686" s="10"/>
      <c r="D686" s="29"/>
      <c r="E686" s="13"/>
      <c r="F686" s="13"/>
      <c r="G686" s="13"/>
      <c r="H686" s="13"/>
      <c r="I686" s="13"/>
      <c r="J686" s="8"/>
      <c r="K686" s="8"/>
    </row>
    <row r="687">
      <c r="A687" s="10"/>
      <c r="B687" s="10"/>
      <c r="C687" s="10"/>
      <c r="D687" s="29"/>
      <c r="E687" s="13"/>
      <c r="F687" s="13"/>
      <c r="G687" s="13"/>
      <c r="H687" s="13"/>
      <c r="I687" s="13"/>
      <c r="J687" s="8"/>
      <c r="K687" s="8"/>
    </row>
    <row r="688">
      <c r="A688" s="10"/>
      <c r="B688" s="10"/>
      <c r="C688" s="10"/>
      <c r="D688" s="29"/>
      <c r="E688" s="13"/>
      <c r="F688" s="13"/>
      <c r="G688" s="13"/>
      <c r="H688" s="13"/>
      <c r="I688" s="13"/>
      <c r="J688" s="8"/>
      <c r="K688" s="8"/>
    </row>
    <row r="689">
      <c r="A689" s="10"/>
      <c r="B689" s="10"/>
      <c r="C689" s="10"/>
      <c r="D689" s="29"/>
      <c r="E689" s="13"/>
      <c r="F689" s="13"/>
      <c r="G689" s="13"/>
      <c r="H689" s="13"/>
      <c r="I689" s="13"/>
      <c r="J689" s="8"/>
      <c r="K689" s="8"/>
    </row>
    <row r="690">
      <c r="A690" s="10"/>
      <c r="B690" s="10"/>
      <c r="C690" s="10"/>
      <c r="D690" s="29"/>
      <c r="E690" s="13"/>
      <c r="F690" s="13"/>
      <c r="G690" s="13"/>
      <c r="H690" s="13"/>
      <c r="I690" s="13"/>
      <c r="J690" s="8"/>
      <c r="K690" s="8"/>
    </row>
    <row r="691">
      <c r="A691" s="10"/>
      <c r="B691" s="10"/>
      <c r="C691" s="10"/>
      <c r="D691" s="29"/>
      <c r="E691" s="13"/>
      <c r="F691" s="13"/>
      <c r="G691" s="13"/>
      <c r="H691" s="13"/>
      <c r="I691" s="13"/>
      <c r="J691" s="8"/>
      <c r="K691" s="8"/>
    </row>
    <row r="692">
      <c r="A692" s="10"/>
      <c r="B692" s="10"/>
      <c r="C692" s="10"/>
      <c r="D692" s="29"/>
      <c r="E692" s="13"/>
      <c r="F692" s="13"/>
      <c r="G692" s="13"/>
      <c r="H692" s="13"/>
      <c r="I692" s="13"/>
      <c r="J692" s="8"/>
      <c r="K692" s="8"/>
    </row>
    <row r="693">
      <c r="A693" s="10"/>
      <c r="B693" s="10"/>
      <c r="C693" s="10"/>
      <c r="D693" s="29"/>
      <c r="E693" s="13"/>
      <c r="F693" s="13"/>
      <c r="G693" s="13"/>
      <c r="H693" s="13"/>
      <c r="I693" s="13"/>
      <c r="J693" s="8"/>
      <c r="K693" s="8"/>
    </row>
    <row r="694">
      <c r="A694" s="10"/>
      <c r="B694" s="10"/>
      <c r="C694" s="10"/>
      <c r="D694" s="29"/>
      <c r="E694" s="13"/>
      <c r="F694" s="13"/>
      <c r="G694" s="13"/>
      <c r="H694" s="13"/>
      <c r="I694" s="13"/>
      <c r="J694" s="8"/>
      <c r="K694" s="8"/>
    </row>
    <row r="695">
      <c r="A695" s="10"/>
      <c r="B695" s="10"/>
      <c r="C695" s="10"/>
      <c r="D695" s="29"/>
      <c r="E695" s="13"/>
      <c r="F695" s="13"/>
      <c r="G695" s="13"/>
      <c r="H695" s="13"/>
      <c r="I695" s="13"/>
      <c r="J695" s="8"/>
      <c r="K695" s="8"/>
    </row>
    <row r="696">
      <c r="A696" s="10"/>
      <c r="B696" s="10"/>
      <c r="C696" s="10"/>
      <c r="D696" s="29"/>
      <c r="E696" s="13"/>
      <c r="F696" s="13"/>
      <c r="G696" s="13"/>
      <c r="H696" s="13"/>
      <c r="I696" s="13"/>
      <c r="J696" s="8"/>
      <c r="K696" s="8"/>
    </row>
    <row r="697">
      <c r="A697" s="10"/>
      <c r="B697" s="10"/>
      <c r="C697" s="10"/>
      <c r="D697" s="29"/>
      <c r="E697" s="13"/>
      <c r="F697" s="13"/>
      <c r="G697" s="13"/>
      <c r="H697" s="13"/>
      <c r="I697" s="13"/>
      <c r="J697" s="8"/>
      <c r="K697" s="8"/>
    </row>
    <row r="698">
      <c r="A698" s="10"/>
      <c r="B698" s="10"/>
      <c r="C698" s="10"/>
      <c r="D698" s="29"/>
      <c r="E698" s="13"/>
      <c r="F698" s="13"/>
      <c r="G698" s="13"/>
      <c r="H698" s="13"/>
      <c r="I698" s="13"/>
      <c r="J698" s="8"/>
      <c r="K698" s="8"/>
    </row>
    <row r="699">
      <c r="A699" s="10"/>
      <c r="B699" s="10"/>
      <c r="C699" s="10"/>
      <c r="D699" s="29"/>
      <c r="E699" s="13"/>
      <c r="F699" s="13"/>
      <c r="G699" s="13"/>
      <c r="H699" s="13"/>
      <c r="I699" s="13"/>
      <c r="J699" s="8"/>
      <c r="K699" s="8"/>
    </row>
    <row r="700">
      <c r="A700" s="10"/>
      <c r="B700" s="10"/>
      <c r="C700" s="10"/>
      <c r="D700" s="29"/>
      <c r="E700" s="13"/>
      <c r="F700" s="13"/>
      <c r="G700" s="13"/>
      <c r="H700" s="13"/>
      <c r="I700" s="13"/>
      <c r="J700" s="8"/>
      <c r="K700" s="8"/>
    </row>
    <row r="701">
      <c r="A701" s="10"/>
      <c r="B701" s="10"/>
      <c r="C701" s="10"/>
      <c r="D701" s="29"/>
      <c r="E701" s="13"/>
      <c r="F701" s="13"/>
      <c r="G701" s="13"/>
      <c r="H701" s="13"/>
      <c r="I701" s="13"/>
      <c r="J701" s="8"/>
      <c r="K701" s="8"/>
    </row>
    <row r="702">
      <c r="A702" s="10"/>
      <c r="B702" s="10"/>
      <c r="C702" s="10"/>
      <c r="D702" s="29"/>
      <c r="E702" s="13"/>
      <c r="F702" s="13"/>
      <c r="G702" s="13"/>
      <c r="H702" s="13"/>
      <c r="I702" s="13"/>
      <c r="J702" s="8"/>
      <c r="K702" s="8"/>
    </row>
    <row r="703">
      <c r="A703" s="10"/>
      <c r="B703" s="10"/>
      <c r="C703" s="10"/>
      <c r="D703" s="29"/>
      <c r="E703" s="13"/>
      <c r="F703" s="13"/>
      <c r="G703" s="13"/>
      <c r="H703" s="13"/>
      <c r="I703" s="13"/>
      <c r="J703" s="8"/>
      <c r="K703" s="8"/>
    </row>
    <row r="704">
      <c r="A704" s="10"/>
      <c r="B704" s="10"/>
      <c r="C704" s="10"/>
      <c r="D704" s="29"/>
      <c r="E704" s="13"/>
      <c r="F704" s="13"/>
      <c r="G704" s="13"/>
      <c r="H704" s="13"/>
      <c r="I704" s="13"/>
      <c r="J704" s="8"/>
      <c r="K704" s="8"/>
    </row>
    <row r="705">
      <c r="A705" s="10"/>
      <c r="B705" s="10"/>
      <c r="C705" s="10"/>
      <c r="D705" s="29"/>
      <c r="E705" s="13"/>
      <c r="F705" s="13"/>
      <c r="G705" s="13"/>
      <c r="H705" s="13"/>
      <c r="I705" s="13"/>
      <c r="J705" s="8"/>
      <c r="K705" s="8"/>
    </row>
    <row r="706">
      <c r="A706" s="10"/>
      <c r="B706" s="10"/>
      <c r="C706" s="10"/>
      <c r="D706" s="29"/>
      <c r="E706" s="13"/>
      <c r="F706" s="13"/>
      <c r="G706" s="13"/>
      <c r="H706" s="13"/>
      <c r="I706" s="13"/>
      <c r="J706" s="8"/>
      <c r="K706" s="8"/>
    </row>
    <row r="707">
      <c r="A707" s="10"/>
      <c r="B707" s="10"/>
      <c r="C707" s="10"/>
      <c r="D707" s="29"/>
      <c r="E707" s="13"/>
      <c r="F707" s="13"/>
      <c r="G707" s="13"/>
      <c r="H707" s="13"/>
      <c r="I707" s="13"/>
      <c r="J707" s="8"/>
      <c r="K707" s="8"/>
    </row>
    <row r="708">
      <c r="A708" s="10"/>
      <c r="B708" s="10"/>
      <c r="C708" s="10"/>
      <c r="D708" s="29"/>
      <c r="E708" s="13"/>
      <c r="F708" s="13"/>
      <c r="G708" s="13"/>
      <c r="H708" s="13"/>
      <c r="I708" s="13"/>
      <c r="J708" s="8"/>
      <c r="K708" s="8"/>
    </row>
    <row r="709">
      <c r="A709" s="10"/>
      <c r="B709" s="10"/>
      <c r="C709" s="10"/>
      <c r="D709" s="29"/>
      <c r="E709" s="13"/>
      <c r="F709" s="13"/>
      <c r="G709" s="13"/>
      <c r="H709" s="13"/>
      <c r="I709" s="13"/>
      <c r="J709" s="8"/>
      <c r="K709" s="8"/>
    </row>
    <row r="710">
      <c r="A710" s="10"/>
      <c r="B710" s="10"/>
      <c r="C710" s="10"/>
      <c r="D710" s="29"/>
      <c r="E710" s="13"/>
      <c r="F710" s="13"/>
      <c r="G710" s="13"/>
      <c r="H710" s="13"/>
      <c r="I710" s="13"/>
      <c r="J710" s="8"/>
      <c r="K710" s="8"/>
    </row>
    <row r="711">
      <c r="A711" s="10"/>
      <c r="B711" s="10"/>
      <c r="C711" s="10"/>
      <c r="D711" s="29"/>
      <c r="E711" s="13"/>
      <c r="F711" s="13"/>
      <c r="G711" s="13"/>
      <c r="H711" s="13"/>
      <c r="I711" s="13"/>
      <c r="J711" s="8"/>
      <c r="K711" s="8"/>
    </row>
    <row r="712">
      <c r="A712" s="10"/>
      <c r="B712" s="10"/>
      <c r="C712" s="10"/>
      <c r="D712" s="29"/>
      <c r="E712" s="13"/>
      <c r="F712" s="13"/>
      <c r="G712" s="13"/>
      <c r="H712" s="13"/>
      <c r="I712" s="13"/>
      <c r="J712" s="8"/>
      <c r="K712" s="8"/>
    </row>
    <row r="713">
      <c r="A713" s="10"/>
      <c r="B713" s="10"/>
      <c r="C713" s="10"/>
      <c r="D713" s="29"/>
      <c r="E713" s="13"/>
      <c r="F713" s="13"/>
      <c r="G713" s="13"/>
      <c r="H713" s="13"/>
      <c r="I713" s="13"/>
      <c r="J713" s="8"/>
      <c r="K713" s="8"/>
    </row>
    <row r="714">
      <c r="A714" s="10"/>
      <c r="B714" s="10"/>
      <c r="C714" s="10"/>
      <c r="D714" s="29"/>
      <c r="E714" s="13"/>
      <c r="F714" s="13"/>
      <c r="G714" s="13"/>
      <c r="H714" s="13"/>
      <c r="I714" s="13"/>
      <c r="J714" s="8"/>
      <c r="K714" s="8"/>
    </row>
    <row r="715">
      <c r="A715" s="10"/>
      <c r="B715" s="10"/>
      <c r="C715" s="10"/>
      <c r="D715" s="29"/>
      <c r="E715" s="13"/>
      <c r="F715" s="13"/>
      <c r="G715" s="13"/>
      <c r="H715" s="13"/>
      <c r="I715" s="13"/>
      <c r="J715" s="8"/>
      <c r="K715" s="8"/>
    </row>
    <row r="716">
      <c r="A716" s="10"/>
      <c r="B716" s="10"/>
      <c r="C716" s="10"/>
      <c r="D716" s="29"/>
      <c r="E716" s="13"/>
      <c r="F716" s="13"/>
      <c r="G716" s="13"/>
      <c r="H716" s="13"/>
      <c r="I716" s="13"/>
      <c r="J716" s="8"/>
      <c r="K716" s="8"/>
    </row>
    <row r="717">
      <c r="A717" s="10"/>
      <c r="B717" s="10"/>
      <c r="C717" s="10"/>
      <c r="D717" s="29"/>
      <c r="E717" s="13"/>
      <c r="F717" s="13"/>
      <c r="G717" s="13"/>
      <c r="H717" s="13"/>
      <c r="I717" s="13"/>
      <c r="J717" s="8"/>
      <c r="K717" s="8"/>
    </row>
    <row r="718">
      <c r="A718" s="10"/>
      <c r="B718" s="10"/>
      <c r="C718" s="10"/>
      <c r="D718" s="29"/>
      <c r="E718" s="13"/>
      <c r="F718" s="13"/>
      <c r="G718" s="13"/>
      <c r="H718" s="13"/>
      <c r="I718" s="13"/>
      <c r="J718" s="8"/>
      <c r="K718" s="8"/>
    </row>
    <row r="719">
      <c r="A719" s="10"/>
      <c r="B719" s="10"/>
      <c r="C719" s="10"/>
      <c r="D719" s="29"/>
      <c r="E719" s="13"/>
      <c r="F719" s="13"/>
      <c r="G719" s="13"/>
      <c r="H719" s="13"/>
      <c r="I719" s="13"/>
      <c r="J719" s="8"/>
      <c r="K719" s="8"/>
    </row>
    <row r="720">
      <c r="A720" s="10"/>
      <c r="B720" s="10"/>
      <c r="C720" s="10"/>
      <c r="D720" s="29"/>
      <c r="E720" s="13"/>
      <c r="F720" s="13"/>
      <c r="G720" s="13"/>
      <c r="H720" s="13"/>
      <c r="I720" s="13"/>
      <c r="J720" s="8"/>
      <c r="K720" s="8"/>
    </row>
    <row r="721">
      <c r="A721" s="10"/>
      <c r="B721" s="10"/>
      <c r="C721" s="10"/>
      <c r="D721" s="29"/>
      <c r="E721" s="13"/>
      <c r="F721" s="13"/>
      <c r="G721" s="13"/>
      <c r="H721" s="13"/>
      <c r="I721" s="13"/>
      <c r="J721" s="8"/>
      <c r="K721" s="8"/>
    </row>
    <row r="722">
      <c r="A722" s="10"/>
      <c r="B722" s="10"/>
      <c r="C722" s="10"/>
      <c r="D722" s="29"/>
      <c r="E722" s="13"/>
      <c r="F722" s="13"/>
      <c r="G722" s="13"/>
      <c r="H722" s="13"/>
      <c r="I722" s="13"/>
      <c r="J722" s="8"/>
      <c r="K722" s="8"/>
    </row>
    <row r="723">
      <c r="A723" s="10"/>
      <c r="B723" s="10"/>
      <c r="C723" s="10"/>
      <c r="D723" s="29"/>
      <c r="E723" s="13"/>
      <c r="F723" s="13"/>
      <c r="G723" s="13"/>
      <c r="H723" s="13"/>
      <c r="I723" s="13"/>
      <c r="J723" s="8"/>
      <c r="K723" s="8"/>
    </row>
    <row r="724">
      <c r="A724" s="10"/>
      <c r="B724" s="10"/>
      <c r="C724" s="10"/>
      <c r="D724" s="29"/>
      <c r="E724" s="13"/>
      <c r="F724" s="13"/>
      <c r="G724" s="13"/>
      <c r="H724" s="13"/>
      <c r="I724" s="13"/>
      <c r="J724" s="8"/>
      <c r="K724" s="8"/>
    </row>
    <row r="725">
      <c r="A725" s="10"/>
      <c r="B725" s="10"/>
      <c r="C725" s="10"/>
      <c r="D725" s="29"/>
      <c r="E725" s="13"/>
      <c r="F725" s="13"/>
      <c r="G725" s="13"/>
      <c r="H725" s="13"/>
      <c r="I725" s="13"/>
      <c r="J725" s="8"/>
      <c r="K725" s="8"/>
    </row>
    <row r="726">
      <c r="A726" s="10"/>
      <c r="B726" s="10"/>
      <c r="C726" s="10"/>
      <c r="D726" s="29"/>
      <c r="E726" s="13"/>
      <c r="F726" s="13"/>
      <c r="G726" s="13"/>
      <c r="H726" s="13"/>
      <c r="I726" s="13"/>
      <c r="J726" s="8"/>
      <c r="K726" s="8"/>
    </row>
    <row r="727">
      <c r="A727" s="10"/>
      <c r="B727" s="10"/>
      <c r="C727" s="10"/>
      <c r="D727" s="29"/>
      <c r="E727" s="13"/>
      <c r="F727" s="13"/>
      <c r="G727" s="13"/>
      <c r="H727" s="13"/>
      <c r="I727" s="13"/>
      <c r="J727" s="8"/>
      <c r="K727" s="8"/>
    </row>
    <row r="728">
      <c r="A728" s="10"/>
      <c r="B728" s="10"/>
      <c r="C728" s="10"/>
      <c r="D728" s="29"/>
      <c r="E728" s="13"/>
      <c r="F728" s="13"/>
      <c r="G728" s="13"/>
      <c r="H728" s="13"/>
      <c r="I728" s="13"/>
      <c r="J728" s="8"/>
      <c r="K728" s="8"/>
    </row>
    <row r="729">
      <c r="A729" s="10"/>
      <c r="B729" s="10"/>
      <c r="C729" s="10"/>
      <c r="D729" s="29"/>
      <c r="E729" s="13"/>
      <c r="F729" s="13"/>
      <c r="G729" s="13"/>
      <c r="H729" s="13"/>
      <c r="I729" s="13"/>
      <c r="J729" s="8"/>
      <c r="K729" s="8"/>
    </row>
    <row r="730">
      <c r="A730" s="10"/>
      <c r="B730" s="10"/>
      <c r="C730" s="10"/>
      <c r="D730" s="29"/>
      <c r="E730" s="13"/>
      <c r="F730" s="13"/>
      <c r="G730" s="13"/>
      <c r="H730" s="13"/>
      <c r="I730" s="13"/>
      <c r="J730" s="8"/>
      <c r="K730" s="8"/>
    </row>
    <row r="731">
      <c r="A731" s="10"/>
      <c r="B731" s="10"/>
      <c r="C731" s="10"/>
      <c r="D731" s="29"/>
      <c r="E731" s="13"/>
      <c r="F731" s="13"/>
      <c r="G731" s="13"/>
      <c r="H731" s="13"/>
      <c r="I731" s="13"/>
      <c r="J731" s="8"/>
      <c r="K731" s="8"/>
    </row>
    <row r="732">
      <c r="A732" s="10"/>
      <c r="B732" s="10"/>
      <c r="C732" s="10"/>
      <c r="D732" s="29"/>
      <c r="E732" s="13"/>
      <c r="F732" s="13"/>
      <c r="G732" s="13"/>
      <c r="H732" s="13"/>
      <c r="I732" s="13"/>
      <c r="J732" s="8"/>
      <c r="K732" s="8"/>
    </row>
    <row r="733">
      <c r="A733" s="10"/>
      <c r="B733" s="10"/>
      <c r="C733" s="10"/>
      <c r="D733" s="29"/>
      <c r="E733" s="13"/>
      <c r="F733" s="13"/>
      <c r="G733" s="13"/>
      <c r="H733" s="13"/>
      <c r="I733" s="13"/>
      <c r="J733" s="8"/>
      <c r="K733" s="8"/>
    </row>
    <row r="734">
      <c r="A734" s="10"/>
      <c r="B734" s="10"/>
      <c r="C734" s="10"/>
      <c r="D734" s="29"/>
      <c r="E734" s="13"/>
      <c r="F734" s="13"/>
      <c r="G734" s="13"/>
      <c r="H734" s="13"/>
      <c r="I734" s="13"/>
      <c r="J734" s="8"/>
      <c r="K734" s="8"/>
    </row>
    <row r="735">
      <c r="A735" s="10"/>
      <c r="B735" s="10"/>
      <c r="C735" s="10"/>
      <c r="D735" s="29"/>
      <c r="E735" s="13"/>
      <c r="F735" s="13"/>
      <c r="G735" s="13"/>
      <c r="H735" s="13"/>
      <c r="I735" s="13"/>
      <c r="J735" s="8"/>
      <c r="K735" s="8"/>
    </row>
    <row r="736">
      <c r="A736" s="10"/>
      <c r="B736" s="10"/>
      <c r="C736" s="10"/>
      <c r="D736" s="29"/>
      <c r="E736" s="13"/>
      <c r="F736" s="13"/>
      <c r="G736" s="13"/>
      <c r="H736" s="13"/>
      <c r="I736" s="13"/>
      <c r="J736" s="8"/>
      <c r="K736" s="8"/>
    </row>
    <row r="737">
      <c r="A737" s="10"/>
      <c r="B737" s="10"/>
      <c r="C737" s="10"/>
      <c r="D737" s="29"/>
      <c r="E737" s="13"/>
      <c r="F737" s="13"/>
      <c r="G737" s="13"/>
      <c r="H737" s="13"/>
      <c r="I737" s="13"/>
      <c r="J737" s="8"/>
      <c r="K737" s="8"/>
    </row>
    <row r="738">
      <c r="A738" s="10"/>
      <c r="B738" s="10"/>
      <c r="C738" s="10"/>
      <c r="D738" s="29"/>
      <c r="E738" s="13"/>
      <c r="F738" s="13"/>
      <c r="G738" s="13"/>
      <c r="H738" s="13"/>
      <c r="I738" s="13"/>
      <c r="J738" s="8"/>
      <c r="K738" s="8"/>
    </row>
    <row r="739">
      <c r="A739" s="10"/>
      <c r="B739" s="10"/>
      <c r="C739" s="10"/>
      <c r="D739" s="29"/>
      <c r="E739" s="13"/>
      <c r="F739" s="13"/>
      <c r="G739" s="13"/>
      <c r="H739" s="13"/>
      <c r="I739" s="13"/>
      <c r="J739" s="8"/>
      <c r="K739" s="8"/>
    </row>
    <row r="740">
      <c r="A740" s="10"/>
      <c r="B740" s="10"/>
      <c r="C740" s="10"/>
      <c r="D740" s="29"/>
      <c r="E740" s="13"/>
      <c r="F740" s="13"/>
      <c r="G740" s="13"/>
      <c r="H740" s="13"/>
      <c r="I740" s="13"/>
      <c r="J740" s="8"/>
      <c r="K740" s="8"/>
    </row>
    <row r="741">
      <c r="A741" s="10"/>
      <c r="B741" s="10"/>
      <c r="C741" s="10"/>
      <c r="D741" s="29"/>
      <c r="E741" s="13"/>
      <c r="F741" s="13"/>
      <c r="G741" s="13"/>
      <c r="H741" s="13"/>
      <c r="I741" s="13"/>
      <c r="J741" s="8"/>
      <c r="K741" s="8"/>
    </row>
    <row r="742">
      <c r="A742" s="10"/>
      <c r="B742" s="10"/>
      <c r="C742" s="10"/>
      <c r="D742" s="29"/>
      <c r="E742" s="13"/>
      <c r="F742" s="13"/>
      <c r="G742" s="13"/>
      <c r="H742" s="13"/>
      <c r="I742" s="13"/>
      <c r="J742" s="8"/>
      <c r="K742" s="8"/>
    </row>
    <row r="743">
      <c r="A743" s="10"/>
      <c r="B743" s="10"/>
      <c r="C743" s="10"/>
      <c r="D743" s="29"/>
      <c r="E743" s="13"/>
      <c r="F743" s="13"/>
      <c r="G743" s="13"/>
      <c r="H743" s="13"/>
      <c r="I743" s="13"/>
      <c r="J743" s="8"/>
      <c r="K743" s="8"/>
    </row>
    <row r="744">
      <c r="A744" s="10"/>
      <c r="B744" s="10"/>
      <c r="C744" s="10"/>
      <c r="D744" s="29"/>
      <c r="E744" s="13"/>
      <c r="F744" s="13"/>
      <c r="G744" s="13"/>
      <c r="H744" s="13"/>
      <c r="I744" s="13"/>
      <c r="J744" s="8"/>
      <c r="K744" s="8"/>
    </row>
    <row r="745">
      <c r="A745" s="10"/>
      <c r="B745" s="10"/>
      <c r="C745" s="10"/>
      <c r="D745" s="29"/>
      <c r="E745" s="13"/>
      <c r="F745" s="13"/>
      <c r="G745" s="13"/>
      <c r="H745" s="13"/>
      <c r="I745" s="13"/>
      <c r="J745" s="8"/>
      <c r="K745" s="8"/>
    </row>
    <row r="746">
      <c r="A746" s="10"/>
      <c r="B746" s="10"/>
      <c r="C746" s="10"/>
      <c r="D746" s="29"/>
      <c r="E746" s="13"/>
      <c r="F746" s="13"/>
      <c r="G746" s="13"/>
      <c r="H746" s="13"/>
      <c r="I746" s="13"/>
      <c r="J746" s="8"/>
      <c r="K746" s="8"/>
    </row>
    <row r="747">
      <c r="A747" s="10"/>
      <c r="B747" s="10"/>
      <c r="C747" s="10"/>
      <c r="D747" s="29"/>
      <c r="E747" s="13"/>
      <c r="F747" s="13"/>
      <c r="G747" s="13"/>
      <c r="H747" s="13"/>
      <c r="I747" s="13"/>
      <c r="J747" s="8"/>
      <c r="K747" s="8"/>
    </row>
    <row r="748">
      <c r="A748" s="10"/>
      <c r="B748" s="10"/>
      <c r="C748" s="10"/>
      <c r="D748" s="29"/>
      <c r="E748" s="13"/>
      <c r="F748" s="13"/>
      <c r="G748" s="13"/>
      <c r="H748" s="13"/>
      <c r="I748" s="13"/>
      <c r="J748" s="8"/>
      <c r="K748" s="8"/>
    </row>
    <row r="749">
      <c r="A749" s="10"/>
      <c r="B749" s="10"/>
      <c r="C749" s="10"/>
      <c r="D749" s="29"/>
      <c r="E749" s="13"/>
      <c r="F749" s="13"/>
      <c r="G749" s="13"/>
      <c r="H749" s="13"/>
      <c r="I749" s="13"/>
      <c r="J749" s="8"/>
      <c r="K749" s="8"/>
    </row>
    <row r="750">
      <c r="A750" s="10"/>
      <c r="B750" s="10"/>
      <c r="C750" s="10"/>
      <c r="D750" s="29"/>
      <c r="E750" s="13"/>
      <c r="F750" s="13"/>
      <c r="G750" s="13"/>
      <c r="H750" s="13"/>
      <c r="I750" s="13"/>
      <c r="J750" s="8"/>
      <c r="K750" s="8"/>
    </row>
    <row r="751">
      <c r="A751" s="10"/>
      <c r="B751" s="10"/>
      <c r="C751" s="10"/>
      <c r="D751" s="29"/>
      <c r="E751" s="13"/>
      <c r="F751" s="13"/>
      <c r="G751" s="13"/>
      <c r="H751" s="13"/>
      <c r="I751" s="13"/>
      <c r="J751" s="8"/>
      <c r="K751" s="8"/>
    </row>
    <row r="752">
      <c r="A752" s="10"/>
      <c r="B752" s="10"/>
      <c r="C752" s="10"/>
      <c r="D752" s="29"/>
      <c r="E752" s="13"/>
      <c r="F752" s="13"/>
      <c r="G752" s="13"/>
      <c r="H752" s="13"/>
      <c r="I752" s="13"/>
      <c r="J752" s="8"/>
      <c r="K752" s="8"/>
    </row>
    <row r="753">
      <c r="A753" s="10"/>
      <c r="B753" s="10"/>
      <c r="C753" s="10"/>
      <c r="D753" s="29"/>
      <c r="E753" s="13"/>
      <c r="F753" s="13"/>
      <c r="G753" s="13"/>
      <c r="H753" s="13"/>
      <c r="I753" s="13"/>
      <c r="J753" s="8"/>
      <c r="K753" s="8"/>
    </row>
    <row r="754">
      <c r="A754" s="10"/>
      <c r="B754" s="10"/>
      <c r="C754" s="10"/>
      <c r="D754" s="29"/>
      <c r="E754" s="13"/>
      <c r="F754" s="13"/>
      <c r="G754" s="13"/>
      <c r="H754" s="13"/>
      <c r="I754" s="13"/>
      <c r="J754" s="8"/>
      <c r="K754" s="8"/>
    </row>
    <row r="755">
      <c r="A755" s="10"/>
      <c r="B755" s="10"/>
      <c r="C755" s="10"/>
      <c r="D755" s="29"/>
      <c r="E755" s="13"/>
      <c r="F755" s="13"/>
      <c r="G755" s="13"/>
      <c r="H755" s="13"/>
      <c r="I755" s="13"/>
      <c r="J755" s="8"/>
      <c r="K755" s="8"/>
    </row>
    <row r="756">
      <c r="A756" s="10"/>
      <c r="B756" s="10"/>
      <c r="C756" s="10"/>
      <c r="D756" s="29"/>
      <c r="E756" s="13"/>
      <c r="F756" s="13"/>
      <c r="G756" s="13"/>
      <c r="H756" s="13"/>
      <c r="I756" s="13"/>
      <c r="J756" s="8"/>
      <c r="K756" s="8"/>
    </row>
    <row r="757">
      <c r="A757" s="10"/>
      <c r="B757" s="10"/>
      <c r="C757" s="10"/>
      <c r="D757" s="29"/>
      <c r="E757" s="13"/>
      <c r="F757" s="13"/>
      <c r="G757" s="13"/>
      <c r="H757" s="13"/>
      <c r="I757" s="13"/>
      <c r="J757" s="8"/>
      <c r="K757" s="8"/>
    </row>
    <row r="758">
      <c r="A758" s="10"/>
      <c r="B758" s="10"/>
      <c r="C758" s="10"/>
      <c r="D758" s="29"/>
      <c r="E758" s="13"/>
      <c r="F758" s="13"/>
      <c r="G758" s="13"/>
      <c r="H758" s="13"/>
      <c r="I758" s="13"/>
      <c r="J758" s="8"/>
      <c r="K758" s="8"/>
    </row>
    <row r="759">
      <c r="A759" s="10"/>
      <c r="B759" s="10"/>
      <c r="C759" s="10"/>
      <c r="D759" s="29"/>
      <c r="E759" s="13"/>
      <c r="F759" s="13"/>
      <c r="G759" s="13"/>
      <c r="H759" s="13"/>
      <c r="I759" s="13"/>
      <c r="J759" s="8"/>
      <c r="K759" s="8"/>
    </row>
    <row r="760">
      <c r="A760" s="10"/>
      <c r="B760" s="10"/>
      <c r="C760" s="10"/>
      <c r="D760" s="29"/>
      <c r="E760" s="13"/>
      <c r="F760" s="13"/>
      <c r="G760" s="13"/>
      <c r="H760" s="13"/>
      <c r="I760" s="13"/>
      <c r="J760" s="8"/>
      <c r="K760" s="8"/>
    </row>
    <row r="761">
      <c r="A761" s="10"/>
      <c r="B761" s="10"/>
      <c r="C761" s="10"/>
      <c r="D761" s="29"/>
      <c r="E761" s="13"/>
      <c r="F761" s="13"/>
      <c r="G761" s="13"/>
      <c r="H761" s="13"/>
      <c r="I761" s="13"/>
      <c r="J761" s="8"/>
      <c r="K761" s="8"/>
    </row>
    <row r="762">
      <c r="A762" s="10"/>
      <c r="B762" s="10"/>
      <c r="C762" s="10"/>
      <c r="D762" s="29"/>
      <c r="E762" s="13"/>
      <c r="F762" s="13"/>
      <c r="G762" s="13"/>
      <c r="H762" s="13"/>
      <c r="I762" s="13"/>
      <c r="J762" s="8"/>
      <c r="K762" s="8"/>
    </row>
    <row r="763">
      <c r="A763" s="10"/>
      <c r="B763" s="10"/>
      <c r="C763" s="10"/>
      <c r="D763" s="29"/>
      <c r="E763" s="13"/>
      <c r="F763" s="13"/>
      <c r="G763" s="13"/>
      <c r="H763" s="13"/>
      <c r="I763" s="13"/>
      <c r="J763" s="8"/>
      <c r="K763" s="8"/>
    </row>
    <row r="764">
      <c r="A764" s="10"/>
      <c r="B764" s="10"/>
      <c r="C764" s="10"/>
      <c r="D764" s="29"/>
      <c r="E764" s="13"/>
      <c r="F764" s="13"/>
      <c r="G764" s="13"/>
      <c r="H764" s="13"/>
      <c r="I764" s="13"/>
      <c r="J764" s="8"/>
      <c r="K764" s="8"/>
    </row>
    <row r="765">
      <c r="A765" s="10"/>
      <c r="B765" s="10"/>
      <c r="C765" s="10"/>
      <c r="D765" s="29"/>
      <c r="E765" s="13"/>
      <c r="F765" s="13"/>
      <c r="G765" s="13"/>
      <c r="H765" s="13"/>
      <c r="I765" s="13"/>
      <c r="J765" s="8"/>
      <c r="K765" s="8"/>
    </row>
    <row r="766">
      <c r="A766" s="10"/>
      <c r="B766" s="10"/>
      <c r="C766" s="10"/>
      <c r="D766" s="29"/>
      <c r="E766" s="13"/>
      <c r="F766" s="13"/>
      <c r="G766" s="13"/>
      <c r="H766" s="13"/>
      <c r="I766" s="13"/>
      <c r="J766" s="8"/>
      <c r="K766" s="8"/>
    </row>
    <row r="767">
      <c r="A767" s="10"/>
      <c r="B767" s="10"/>
      <c r="C767" s="10"/>
      <c r="D767" s="29"/>
      <c r="E767" s="13"/>
      <c r="F767" s="13"/>
      <c r="G767" s="13"/>
      <c r="H767" s="13"/>
      <c r="I767" s="13"/>
      <c r="J767" s="8"/>
      <c r="K767" s="8"/>
    </row>
    <row r="768">
      <c r="A768" s="10"/>
      <c r="B768" s="10"/>
      <c r="C768" s="10"/>
      <c r="D768" s="29"/>
      <c r="E768" s="13"/>
      <c r="F768" s="13"/>
      <c r="G768" s="13"/>
      <c r="H768" s="13"/>
      <c r="I768" s="13"/>
      <c r="J768" s="8"/>
      <c r="K768" s="8"/>
    </row>
    <row r="769">
      <c r="A769" s="10"/>
      <c r="B769" s="10"/>
      <c r="C769" s="10"/>
      <c r="D769" s="29"/>
      <c r="E769" s="13"/>
      <c r="F769" s="13"/>
      <c r="G769" s="13"/>
      <c r="H769" s="13"/>
      <c r="I769" s="13"/>
      <c r="J769" s="8"/>
      <c r="K769" s="8"/>
    </row>
    <row r="770">
      <c r="A770" s="10"/>
      <c r="B770" s="10"/>
      <c r="C770" s="10"/>
      <c r="D770" s="29"/>
      <c r="E770" s="13"/>
      <c r="F770" s="13"/>
      <c r="G770" s="13"/>
      <c r="H770" s="13"/>
      <c r="I770" s="13"/>
      <c r="J770" s="8"/>
      <c r="K770" s="8"/>
    </row>
    <row r="771">
      <c r="A771" s="10"/>
      <c r="B771" s="10"/>
      <c r="C771" s="10"/>
      <c r="D771" s="29"/>
      <c r="E771" s="13"/>
      <c r="F771" s="13"/>
      <c r="G771" s="13"/>
      <c r="H771" s="13"/>
      <c r="I771" s="13"/>
      <c r="J771" s="8"/>
      <c r="K771" s="8"/>
    </row>
    <row r="772">
      <c r="A772" s="10"/>
      <c r="B772" s="10"/>
      <c r="C772" s="10"/>
      <c r="D772" s="29"/>
      <c r="E772" s="13"/>
      <c r="F772" s="13"/>
      <c r="G772" s="13"/>
      <c r="H772" s="13"/>
      <c r="I772" s="13"/>
      <c r="J772" s="8"/>
      <c r="K772" s="8"/>
    </row>
    <row r="773">
      <c r="A773" s="10"/>
      <c r="B773" s="10"/>
      <c r="C773" s="10"/>
      <c r="D773" s="29"/>
      <c r="E773" s="13"/>
      <c r="F773" s="13"/>
      <c r="G773" s="13"/>
      <c r="H773" s="13"/>
      <c r="I773" s="13"/>
      <c r="J773" s="8"/>
      <c r="K773" s="8"/>
    </row>
    <row r="774">
      <c r="A774" s="10"/>
      <c r="B774" s="10"/>
      <c r="C774" s="10"/>
      <c r="D774" s="29"/>
      <c r="E774" s="13"/>
      <c r="F774" s="13"/>
      <c r="G774" s="13"/>
      <c r="H774" s="13"/>
      <c r="I774" s="13"/>
      <c r="J774" s="8"/>
      <c r="K774" s="8"/>
    </row>
    <row r="775">
      <c r="A775" s="10"/>
      <c r="B775" s="10"/>
      <c r="C775" s="10"/>
      <c r="D775" s="29"/>
      <c r="E775" s="13"/>
      <c r="F775" s="13"/>
      <c r="G775" s="13"/>
      <c r="H775" s="13"/>
      <c r="I775" s="13"/>
      <c r="J775" s="8"/>
      <c r="K775" s="8"/>
    </row>
    <row r="776">
      <c r="A776" s="10"/>
      <c r="B776" s="10"/>
      <c r="C776" s="10"/>
      <c r="D776" s="29"/>
      <c r="E776" s="13"/>
      <c r="F776" s="13"/>
      <c r="G776" s="13"/>
      <c r="H776" s="13"/>
      <c r="I776" s="13"/>
      <c r="J776" s="8"/>
      <c r="K776" s="8"/>
    </row>
    <row r="777">
      <c r="A777" s="10"/>
      <c r="B777" s="10"/>
      <c r="C777" s="10"/>
      <c r="D777" s="29"/>
      <c r="E777" s="13"/>
      <c r="F777" s="13"/>
      <c r="G777" s="13"/>
      <c r="H777" s="13"/>
      <c r="I777" s="13"/>
      <c r="J777" s="8"/>
      <c r="K777" s="8"/>
    </row>
    <row r="778">
      <c r="A778" s="10"/>
      <c r="B778" s="10"/>
      <c r="C778" s="10"/>
      <c r="D778" s="29"/>
      <c r="E778" s="13"/>
      <c r="F778" s="13"/>
      <c r="G778" s="13"/>
      <c r="H778" s="13"/>
      <c r="I778" s="13"/>
      <c r="J778" s="8"/>
      <c r="K778" s="8"/>
    </row>
    <row r="779">
      <c r="A779" s="10"/>
      <c r="B779" s="10"/>
      <c r="C779" s="10"/>
      <c r="D779" s="29"/>
      <c r="E779" s="13"/>
      <c r="F779" s="13"/>
      <c r="G779" s="13"/>
      <c r="H779" s="13"/>
      <c r="I779" s="13"/>
      <c r="J779" s="8"/>
      <c r="K779" s="8"/>
    </row>
    <row r="780">
      <c r="A780" s="10"/>
      <c r="B780" s="10"/>
      <c r="C780" s="10"/>
      <c r="D780" s="29"/>
      <c r="E780" s="13"/>
      <c r="F780" s="13"/>
      <c r="G780" s="13"/>
      <c r="H780" s="13"/>
      <c r="I780" s="13"/>
      <c r="J780" s="8"/>
      <c r="K780" s="8"/>
    </row>
    <row r="781">
      <c r="A781" s="10"/>
      <c r="B781" s="10"/>
      <c r="C781" s="10"/>
      <c r="D781" s="29"/>
      <c r="E781" s="13"/>
      <c r="F781" s="13"/>
      <c r="G781" s="13"/>
      <c r="H781" s="13"/>
      <c r="I781" s="13"/>
      <c r="J781" s="8"/>
      <c r="K781" s="8"/>
    </row>
    <row r="782">
      <c r="A782" s="10"/>
      <c r="B782" s="10"/>
      <c r="C782" s="10"/>
      <c r="D782" s="29"/>
      <c r="E782" s="13"/>
      <c r="F782" s="13"/>
      <c r="G782" s="13"/>
      <c r="H782" s="13"/>
      <c r="I782" s="13"/>
      <c r="J782" s="8"/>
      <c r="K782" s="8"/>
    </row>
    <row r="783">
      <c r="A783" s="10"/>
      <c r="B783" s="10"/>
      <c r="C783" s="10"/>
      <c r="D783" s="29"/>
      <c r="E783" s="13"/>
      <c r="F783" s="13"/>
      <c r="G783" s="13"/>
      <c r="H783" s="13"/>
      <c r="I783" s="13"/>
      <c r="J783" s="8"/>
      <c r="K783" s="8"/>
    </row>
    <row r="784">
      <c r="A784" s="10"/>
      <c r="B784" s="10"/>
      <c r="C784" s="10"/>
      <c r="D784" s="29"/>
      <c r="E784" s="13"/>
      <c r="F784" s="13"/>
      <c r="G784" s="13"/>
      <c r="H784" s="13"/>
      <c r="I784" s="13"/>
      <c r="J784" s="8"/>
      <c r="K784" s="8"/>
    </row>
    <row r="785">
      <c r="A785" s="10"/>
      <c r="B785" s="10"/>
      <c r="C785" s="10"/>
      <c r="D785" s="29"/>
      <c r="E785" s="13"/>
      <c r="F785" s="13"/>
      <c r="G785" s="13"/>
      <c r="H785" s="13"/>
      <c r="I785" s="13"/>
      <c r="J785" s="8"/>
      <c r="K785" s="8"/>
    </row>
    <row r="786">
      <c r="A786" s="10"/>
      <c r="B786" s="10"/>
      <c r="C786" s="10"/>
      <c r="D786" s="29"/>
      <c r="E786" s="13"/>
      <c r="F786" s="13"/>
      <c r="G786" s="13"/>
      <c r="H786" s="13"/>
      <c r="I786" s="13"/>
      <c r="J786" s="8"/>
      <c r="K786" s="8"/>
    </row>
    <row r="787">
      <c r="A787" s="10"/>
      <c r="B787" s="10"/>
      <c r="C787" s="10"/>
      <c r="D787" s="29"/>
      <c r="E787" s="13"/>
      <c r="F787" s="13"/>
      <c r="G787" s="13"/>
      <c r="H787" s="13"/>
      <c r="I787" s="13"/>
      <c r="J787" s="8"/>
      <c r="K787" s="8"/>
    </row>
    <row r="788">
      <c r="A788" s="10"/>
      <c r="B788" s="10"/>
      <c r="C788" s="10"/>
      <c r="D788" s="29"/>
      <c r="E788" s="13"/>
      <c r="F788" s="13"/>
      <c r="G788" s="13"/>
      <c r="H788" s="13"/>
      <c r="I788" s="13"/>
      <c r="J788" s="8"/>
      <c r="K788" s="8"/>
    </row>
    <row r="789">
      <c r="A789" s="10"/>
      <c r="B789" s="10"/>
      <c r="C789" s="10"/>
      <c r="D789" s="29"/>
      <c r="E789" s="13"/>
      <c r="F789" s="13"/>
      <c r="G789" s="13"/>
      <c r="H789" s="13"/>
      <c r="I789" s="13"/>
      <c r="J789" s="8"/>
      <c r="K789" s="8"/>
    </row>
    <row r="790">
      <c r="A790" s="10"/>
      <c r="B790" s="10"/>
      <c r="C790" s="10"/>
      <c r="D790" s="29"/>
      <c r="E790" s="13"/>
      <c r="F790" s="13"/>
      <c r="G790" s="13"/>
      <c r="H790" s="13"/>
      <c r="I790" s="13"/>
      <c r="J790" s="8"/>
      <c r="K790" s="8"/>
    </row>
    <row r="791">
      <c r="A791" s="10"/>
      <c r="B791" s="10"/>
      <c r="C791" s="10"/>
      <c r="D791" s="29"/>
      <c r="E791" s="13"/>
      <c r="F791" s="13"/>
      <c r="G791" s="13"/>
      <c r="H791" s="13"/>
      <c r="I791" s="13"/>
      <c r="J791" s="8"/>
      <c r="K791" s="8"/>
    </row>
    <row r="792">
      <c r="A792" s="10"/>
      <c r="B792" s="10"/>
      <c r="C792" s="10"/>
      <c r="D792" s="29"/>
      <c r="E792" s="13"/>
      <c r="F792" s="13"/>
      <c r="G792" s="13"/>
      <c r="H792" s="13"/>
      <c r="I792" s="13"/>
      <c r="J792" s="8"/>
      <c r="K792" s="8"/>
    </row>
    <row r="793">
      <c r="A793" s="10"/>
      <c r="B793" s="10"/>
      <c r="C793" s="10"/>
      <c r="D793" s="29"/>
      <c r="E793" s="13"/>
      <c r="F793" s="13"/>
      <c r="G793" s="13"/>
      <c r="H793" s="13"/>
      <c r="I793" s="13"/>
      <c r="J793" s="8"/>
      <c r="K793" s="8"/>
    </row>
    <row r="794">
      <c r="A794" s="10"/>
      <c r="B794" s="10"/>
      <c r="C794" s="10"/>
      <c r="D794" s="29"/>
      <c r="E794" s="13"/>
      <c r="F794" s="13"/>
      <c r="G794" s="13"/>
      <c r="H794" s="13"/>
      <c r="I794" s="13"/>
      <c r="J794" s="8"/>
      <c r="K794" s="8"/>
    </row>
    <row r="795">
      <c r="A795" s="10"/>
      <c r="B795" s="10"/>
      <c r="C795" s="10"/>
      <c r="D795" s="29"/>
      <c r="E795" s="13"/>
      <c r="F795" s="13"/>
      <c r="G795" s="13"/>
      <c r="H795" s="13"/>
      <c r="I795" s="13"/>
      <c r="J795" s="8"/>
      <c r="K795" s="8"/>
    </row>
    <row r="796">
      <c r="A796" s="10"/>
      <c r="B796" s="10"/>
      <c r="C796" s="10"/>
      <c r="D796" s="29"/>
      <c r="E796" s="13"/>
      <c r="F796" s="13"/>
      <c r="G796" s="13"/>
      <c r="H796" s="13"/>
      <c r="I796" s="13"/>
      <c r="J796" s="8"/>
      <c r="K796" s="8"/>
    </row>
    <row r="797">
      <c r="A797" s="10"/>
      <c r="B797" s="10"/>
      <c r="C797" s="10"/>
      <c r="D797" s="29"/>
      <c r="E797" s="13"/>
      <c r="F797" s="13"/>
      <c r="G797" s="13"/>
      <c r="H797" s="13"/>
      <c r="I797" s="13"/>
      <c r="J797" s="8"/>
      <c r="K797" s="8"/>
    </row>
    <row r="798">
      <c r="A798" s="10"/>
      <c r="B798" s="10"/>
      <c r="C798" s="10"/>
      <c r="D798" s="29"/>
      <c r="E798" s="13"/>
      <c r="F798" s="13"/>
      <c r="G798" s="13"/>
      <c r="H798" s="13"/>
      <c r="I798" s="13"/>
      <c r="J798" s="8"/>
      <c r="K798" s="8"/>
    </row>
    <row r="799">
      <c r="A799" s="10"/>
      <c r="B799" s="10"/>
      <c r="C799" s="10"/>
      <c r="D799" s="29"/>
      <c r="E799" s="13"/>
      <c r="F799" s="13"/>
      <c r="G799" s="13"/>
      <c r="H799" s="13"/>
      <c r="I799" s="13"/>
      <c r="J799" s="8"/>
      <c r="K799" s="8"/>
    </row>
    <row r="800">
      <c r="A800" s="10"/>
      <c r="B800" s="10"/>
      <c r="C800" s="10"/>
      <c r="D800" s="29"/>
      <c r="E800" s="13"/>
      <c r="F800" s="13"/>
      <c r="G800" s="13"/>
      <c r="H800" s="13"/>
      <c r="I800" s="13"/>
      <c r="J800" s="8"/>
      <c r="K800" s="8"/>
    </row>
    <row r="801">
      <c r="A801" s="10"/>
      <c r="B801" s="10"/>
      <c r="C801" s="10"/>
      <c r="D801" s="29"/>
      <c r="E801" s="13"/>
      <c r="F801" s="13"/>
      <c r="G801" s="13"/>
      <c r="H801" s="13"/>
      <c r="I801" s="13"/>
      <c r="J801" s="8"/>
      <c r="K801" s="8"/>
    </row>
    <row r="802">
      <c r="A802" s="10"/>
      <c r="B802" s="10"/>
      <c r="C802" s="10"/>
      <c r="D802" s="29"/>
      <c r="E802" s="13"/>
      <c r="F802" s="13"/>
      <c r="G802" s="13"/>
      <c r="H802" s="13"/>
      <c r="I802" s="13"/>
      <c r="J802" s="8"/>
      <c r="K802" s="8"/>
    </row>
    <row r="803">
      <c r="A803" s="10"/>
      <c r="B803" s="10"/>
      <c r="C803" s="10"/>
      <c r="D803" s="29"/>
      <c r="E803" s="13"/>
      <c r="F803" s="13"/>
      <c r="G803" s="13"/>
      <c r="H803" s="13"/>
      <c r="I803" s="13"/>
      <c r="J803" s="8"/>
      <c r="K803" s="8"/>
    </row>
    <row r="804">
      <c r="A804" s="10"/>
      <c r="B804" s="10"/>
      <c r="C804" s="10"/>
      <c r="D804" s="29"/>
      <c r="E804" s="13"/>
      <c r="F804" s="13"/>
      <c r="G804" s="13"/>
      <c r="H804" s="13"/>
      <c r="I804" s="13"/>
      <c r="J804" s="8"/>
      <c r="K804" s="8"/>
    </row>
    <row r="805">
      <c r="A805" s="10"/>
      <c r="B805" s="10"/>
      <c r="C805" s="10"/>
      <c r="D805" s="29"/>
      <c r="E805" s="13"/>
      <c r="F805" s="13"/>
      <c r="G805" s="13"/>
      <c r="H805" s="13"/>
      <c r="I805" s="13"/>
      <c r="J805" s="8"/>
      <c r="K805" s="8"/>
    </row>
    <row r="806">
      <c r="A806" s="10"/>
      <c r="B806" s="10"/>
      <c r="C806" s="10"/>
      <c r="D806" s="29"/>
      <c r="E806" s="13"/>
      <c r="F806" s="13"/>
      <c r="G806" s="13"/>
      <c r="H806" s="13"/>
      <c r="I806" s="13"/>
      <c r="J806" s="8"/>
      <c r="K806" s="8"/>
    </row>
    <row r="807">
      <c r="A807" s="10"/>
      <c r="B807" s="10"/>
      <c r="C807" s="10"/>
      <c r="D807" s="29"/>
      <c r="E807" s="13"/>
      <c r="F807" s="13"/>
      <c r="G807" s="13"/>
      <c r="H807" s="13"/>
      <c r="I807" s="13"/>
      <c r="J807" s="8"/>
      <c r="K807" s="8"/>
    </row>
    <row r="808">
      <c r="A808" s="10"/>
      <c r="B808" s="10"/>
      <c r="C808" s="10"/>
      <c r="D808" s="29"/>
      <c r="E808" s="13"/>
      <c r="F808" s="13"/>
      <c r="G808" s="13"/>
      <c r="H808" s="13"/>
      <c r="I808" s="13"/>
      <c r="J808" s="8"/>
      <c r="K808" s="8"/>
    </row>
    <row r="809">
      <c r="A809" s="10"/>
      <c r="B809" s="10"/>
      <c r="C809" s="10"/>
      <c r="D809" s="29"/>
      <c r="E809" s="13"/>
      <c r="F809" s="13"/>
      <c r="G809" s="13"/>
      <c r="H809" s="13"/>
      <c r="I809" s="13"/>
      <c r="J809" s="8"/>
      <c r="K809" s="8"/>
    </row>
    <row r="810">
      <c r="A810" s="10"/>
      <c r="B810" s="10"/>
      <c r="C810" s="10"/>
      <c r="D810" s="29"/>
      <c r="E810" s="13"/>
      <c r="F810" s="13"/>
      <c r="G810" s="13"/>
      <c r="H810" s="13"/>
      <c r="I810" s="13"/>
      <c r="J810" s="8"/>
      <c r="K810" s="8"/>
    </row>
    <row r="811">
      <c r="A811" s="10"/>
      <c r="B811" s="10"/>
      <c r="C811" s="10"/>
      <c r="D811" s="29"/>
      <c r="E811" s="13"/>
      <c r="F811" s="13"/>
      <c r="G811" s="13"/>
      <c r="H811" s="13"/>
      <c r="I811" s="13"/>
      <c r="J811" s="8"/>
      <c r="K811" s="8"/>
    </row>
    <row r="812">
      <c r="A812" s="10"/>
      <c r="B812" s="10"/>
      <c r="C812" s="10"/>
      <c r="D812" s="29"/>
      <c r="E812" s="13"/>
      <c r="F812" s="13"/>
      <c r="G812" s="13"/>
      <c r="H812" s="13"/>
      <c r="I812" s="13"/>
      <c r="J812" s="8"/>
      <c r="K812" s="8"/>
    </row>
    <row r="813">
      <c r="A813" s="10"/>
      <c r="B813" s="10"/>
      <c r="C813" s="10"/>
      <c r="D813" s="29"/>
      <c r="E813" s="13"/>
      <c r="F813" s="13"/>
      <c r="G813" s="13"/>
      <c r="H813" s="13"/>
      <c r="I813" s="13"/>
      <c r="J813" s="8"/>
      <c r="K813" s="8"/>
    </row>
    <row r="814">
      <c r="A814" s="10"/>
      <c r="B814" s="10"/>
      <c r="C814" s="10"/>
      <c r="D814" s="29"/>
      <c r="E814" s="13"/>
      <c r="F814" s="13"/>
      <c r="G814" s="13"/>
      <c r="H814" s="13"/>
      <c r="I814" s="13"/>
      <c r="J814" s="8"/>
      <c r="K814" s="8"/>
    </row>
    <row r="815">
      <c r="A815" s="10"/>
      <c r="B815" s="10"/>
      <c r="C815" s="10"/>
      <c r="D815" s="29"/>
      <c r="E815" s="13"/>
      <c r="F815" s="13"/>
      <c r="G815" s="13"/>
      <c r="H815" s="13"/>
      <c r="I815" s="13"/>
      <c r="J815" s="8"/>
      <c r="K815" s="8"/>
    </row>
    <row r="816">
      <c r="A816" s="10"/>
      <c r="B816" s="10"/>
      <c r="C816" s="10"/>
      <c r="D816" s="29"/>
      <c r="E816" s="13"/>
      <c r="F816" s="13"/>
      <c r="G816" s="13"/>
      <c r="H816" s="13"/>
      <c r="I816" s="13"/>
      <c r="J816" s="8"/>
      <c r="K816" s="8"/>
    </row>
    <row r="817">
      <c r="A817" s="10"/>
      <c r="B817" s="10"/>
      <c r="C817" s="10"/>
      <c r="D817" s="29"/>
      <c r="E817" s="13"/>
      <c r="F817" s="13"/>
      <c r="G817" s="13"/>
      <c r="H817" s="13"/>
      <c r="I817" s="13"/>
      <c r="J817" s="8"/>
      <c r="K817" s="8"/>
    </row>
    <row r="818">
      <c r="A818" s="10"/>
      <c r="B818" s="10"/>
      <c r="C818" s="10"/>
      <c r="D818" s="29"/>
      <c r="E818" s="13"/>
      <c r="F818" s="13"/>
      <c r="G818" s="13"/>
      <c r="H818" s="13"/>
      <c r="I818" s="13"/>
      <c r="J818" s="8"/>
      <c r="K818" s="8"/>
    </row>
    <row r="819">
      <c r="A819" s="10"/>
      <c r="B819" s="10"/>
      <c r="C819" s="10"/>
      <c r="D819" s="29"/>
      <c r="E819" s="13"/>
      <c r="F819" s="13"/>
      <c r="G819" s="13"/>
      <c r="H819" s="13"/>
      <c r="I819" s="13"/>
      <c r="J819" s="8"/>
      <c r="K819" s="8"/>
    </row>
    <row r="820">
      <c r="A820" s="10"/>
      <c r="B820" s="10"/>
      <c r="C820" s="10"/>
      <c r="D820" s="29"/>
      <c r="E820" s="13"/>
      <c r="F820" s="13"/>
      <c r="G820" s="13"/>
      <c r="H820" s="13"/>
      <c r="I820" s="13"/>
      <c r="J820" s="8"/>
      <c r="K820" s="8"/>
    </row>
    <row r="821">
      <c r="A821" s="10"/>
      <c r="B821" s="10"/>
      <c r="C821" s="10"/>
      <c r="D821" s="29"/>
      <c r="E821" s="13"/>
      <c r="F821" s="13"/>
      <c r="G821" s="13"/>
      <c r="H821" s="13"/>
      <c r="I821" s="13"/>
      <c r="J821" s="8"/>
      <c r="K821" s="8"/>
    </row>
    <row r="822">
      <c r="A822" s="10"/>
      <c r="B822" s="10"/>
      <c r="C822" s="10"/>
      <c r="D822" s="29"/>
      <c r="E822" s="13"/>
      <c r="F822" s="13"/>
      <c r="G822" s="13"/>
      <c r="H822" s="13"/>
      <c r="I822" s="13"/>
      <c r="J822" s="8"/>
      <c r="K822" s="8"/>
    </row>
    <row r="823">
      <c r="A823" s="10"/>
      <c r="B823" s="10"/>
      <c r="C823" s="10"/>
      <c r="D823" s="29"/>
      <c r="E823" s="13"/>
      <c r="F823" s="13"/>
      <c r="G823" s="13"/>
      <c r="H823" s="13"/>
      <c r="I823" s="13"/>
      <c r="J823" s="8"/>
      <c r="K823" s="8"/>
    </row>
    <row r="824">
      <c r="A824" s="10"/>
      <c r="B824" s="10"/>
      <c r="C824" s="10"/>
      <c r="D824" s="29"/>
      <c r="E824" s="13"/>
      <c r="F824" s="13"/>
      <c r="G824" s="13"/>
      <c r="H824" s="13"/>
      <c r="I824" s="13"/>
      <c r="J824" s="8"/>
      <c r="K824" s="8"/>
    </row>
    <row r="825">
      <c r="A825" s="10"/>
      <c r="B825" s="10"/>
      <c r="C825" s="10"/>
      <c r="D825" s="29"/>
      <c r="E825" s="13"/>
      <c r="F825" s="13"/>
      <c r="G825" s="13"/>
      <c r="H825" s="13"/>
      <c r="I825" s="13"/>
      <c r="J825" s="8"/>
      <c r="K825" s="8"/>
    </row>
    <row r="826">
      <c r="A826" s="10"/>
      <c r="B826" s="10"/>
      <c r="C826" s="10"/>
      <c r="D826" s="29"/>
      <c r="E826" s="13"/>
      <c r="F826" s="13"/>
      <c r="G826" s="13"/>
      <c r="H826" s="13"/>
      <c r="I826" s="13"/>
      <c r="J826" s="8"/>
      <c r="K826" s="8"/>
    </row>
    <row r="827">
      <c r="A827" s="10"/>
      <c r="B827" s="10"/>
      <c r="C827" s="10"/>
      <c r="D827" s="29"/>
      <c r="E827" s="13"/>
      <c r="F827" s="13"/>
      <c r="G827" s="13"/>
      <c r="H827" s="13"/>
      <c r="I827" s="13"/>
      <c r="J827" s="8"/>
      <c r="K827" s="8"/>
    </row>
    <row r="828">
      <c r="A828" s="10"/>
      <c r="B828" s="10"/>
      <c r="C828" s="10"/>
      <c r="D828" s="29"/>
      <c r="E828" s="13"/>
      <c r="F828" s="13"/>
      <c r="G828" s="13"/>
      <c r="H828" s="13"/>
      <c r="I828" s="13"/>
      <c r="J828" s="8"/>
      <c r="K828" s="8"/>
    </row>
    <row r="829">
      <c r="A829" s="10"/>
      <c r="B829" s="10"/>
      <c r="C829" s="10"/>
      <c r="D829" s="29"/>
      <c r="E829" s="13"/>
      <c r="F829" s="13"/>
      <c r="G829" s="13"/>
      <c r="H829" s="13"/>
      <c r="I829" s="13"/>
      <c r="J829" s="8"/>
      <c r="K829" s="8"/>
    </row>
    <row r="830">
      <c r="A830" s="10"/>
      <c r="B830" s="10"/>
      <c r="C830" s="10"/>
      <c r="D830" s="29"/>
      <c r="E830" s="13"/>
      <c r="F830" s="13"/>
      <c r="G830" s="13"/>
      <c r="H830" s="13"/>
      <c r="I830" s="13"/>
      <c r="J830" s="8"/>
      <c r="K830" s="8"/>
    </row>
    <row r="831">
      <c r="A831" s="10"/>
      <c r="B831" s="10"/>
      <c r="C831" s="10"/>
      <c r="D831" s="29"/>
      <c r="E831" s="13"/>
      <c r="F831" s="13"/>
      <c r="G831" s="13"/>
      <c r="H831" s="13"/>
      <c r="I831" s="13"/>
      <c r="J831" s="8"/>
      <c r="K831" s="8"/>
    </row>
    <row r="832">
      <c r="A832" s="10"/>
      <c r="B832" s="10"/>
      <c r="C832" s="10"/>
      <c r="D832" s="29"/>
      <c r="E832" s="13"/>
      <c r="F832" s="13"/>
      <c r="G832" s="13"/>
      <c r="H832" s="13"/>
      <c r="I832" s="13"/>
      <c r="J832" s="8"/>
      <c r="K832" s="8"/>
    </row>
    <row r="833">
      <c r="A833" s="10"/>
      <c r="B833" s="10"/>
      <c r="C833" s="10"/>
      <c r="D833" s="29"/>
      <c r="E833" s="13"/>
      <c r="F833" s="13"/>
      <c r="G833" s="13"/>
      <c r="H833" s="13"/>
      <c r="I833" s="13"/>
      <c r="J833" s="8"/>
      <c r="K833" s="8"/>
    </row>
    <row r="834">
      <c r="A834" s="10"/>
      <c r="B834" s="10"/>
      <c r="C834" s="10"/>
      <c r="D834" s="29"/>
      <c r="E834" s="13"/>
      <c r="F834" s="13"/>
      <c r="G834" s="13"/>
      <c r="H834" s="13"/>
      <c r="I834" s="13"/>
      <c r="J834" s="8"/>
      <c r="K834" s="8"/>
    </row>
    <row r="835">
      <c r="A835" s="10"/>
      <c r="B835" s="10"/>
      <c r="C835" s="10"/>
      <c r="D835" s="29"/>
      <c r="E835" s="13"/>
      <c r="F835" s="13"/>
      <c r="G835" s="13"/>
      <c r="H835" s="13"/>
      <c r="I835" s="13"/>
      <c r="J835" s="8"/>
      <c r="K835" s="8"/>
    </row>
    <row r="836">
      <c r="A836" s="10"/>
      <c r="B836" s="10"/>
      <c r="C836" s="10"/>
      <c r="D836" s="29"/>
      <c r="E836" s="13"/>
      <c r="F836" s="13"/>
      <c r="G836" s="13"/>
      <c r="H836" s="13"/>
      <c r="I836" s="13"/>
      <c r="J836" s="8"/>
      <c r="K836" s="8"/>
    </row>
    <row r="837">
      <c r="A837" s="10"/>
      <c r="B837" s="10"/>
      <c r="C837" s="10"/>
      <c r="D837" s="29"/>
      <c r="E837" s="13"/>
      <c r="F837" s="13"/>
      <c r="G837" s="13"/>
      <c r="H837" s="13"/>
      <c r="I837" s="13"/>
      <c r="J837" s="8"/>
      <c r="K837" s="8"/>
    </row>
    <row r="838">
      <c r="A838" s="10"/>
      <c r="B838" s="10"/>
      <c r="C838" s="10"/>
      <c r="D838" s="29"/>
      <c r="E838" s="13"/>
      <c r="F838" s="13"/>
      <c r="G838" s="13"/>
      <c r="H838" s="13"/>
      <c r="I838" s="13"/>
      <c r="J838" s="8"/>
      <c r="K838" s="8"/>
    </row>
    <row r="839">
      <c r="A839" s="10"/>
      <c r="B839" s="10"/>
      <c r="C839" s="10"/>
      <c r="D839" s="29"/>
      <c r="E839" s="13"/>
      <c r="F839" s="13"/>
      <c r="G839" s="13"/>
      <c r="H839" s="13"/>
      <c r="I839" s="13"/>
      <c r="J839" s="8"/>
      <c r="K839" s="8"/>
    </row>
    <row r="840">
      <c r="A840" s="10"/>
      <c r="B840" s="10"/>
      <c r="C840" s="10"/>
      <c r="D840" s="29"/>
      <c r="E840" s="13"/>
      <c r="F840" s="13"/>
      <c r="G840" s="13"/>
      <c r="H840" s="13"/>
      <c r="I840" s="13"/>
      <c r="J840" s="8"/>
      <c r="K840" s="8"/>
    </row>
    <row r="841">
      <c r="A841" s="10"/>
      <c r="B841" s="10"/>
      <c r="C841" s="10"/>
      <c r="D841" s="29"/>
      <c r="E841" s="13"/>
      <c r="F841" s="13"/>
      <c r="G841" s="13"/>
      <c r="H841" s="13"/>
      <c r="I841" s="13"/>
      <c r="J841" s="8"/>
      <c r="K841" s="8"/>
    </row>
    <row r="842">
      <c r="A842" s="10"/>
      <c r="B842" s="10"/>
      <c r="C842" s="10"/>
      <c r="D842" s="29"/>
      <c r="E842" s="13"/>
      <c r="F842" s="13"/>
      <c r="G842" s="13"/>
      <c r="H842" s="13"/>
      <c r="I842" s="13"/>
      <c r="J842" s="8"/>
      <c r="K842" s="8"/>
    </row>
    <row r="843">
      <c r="A843" s="10"/>
      <c r="B843" s="10"/>
      <c r="C843" s="10"/>
      <c r="D843" s="29"/>
      <c r="E843" s="13"/>
      <c r="F843" s="13"/>
      <c r="G843" s="13"/>
      <c r="H843" s="13"/>
      <c r="I843" s="13"/>
      <c r="J843" s="8"/>
      <c r="K843" s="8"/>
    </row>
    <row r="844">
      <c r="A844" s="10"/>
      <c r="B844" s="10"/>
      <c r="C844" s="10"/>
      <c r="D844" s="29"/>
      <c r="E844" s="13"/>
      <c r="F844" s="13"/>
      <c r="G844" s="13"/>
      <c r="H844" s="13"/>
      <c r="I844" s="13"/>
      <c r="J844" s="8"/>
      <c r="K844" s="8"/>
    </row>
    <row r="845">
      <c r="A845" s="10"/>
      <c r="B845" s="10"/>
      <c r="C845" s="10"/>
      <c r="D845" s="29"/>
      <c r="E845" s="13"/>
      <c r="F845" s="13"/>
      <c r="G845" s="13"/>
      <c r="H845" s="13"/>
      <c r="I845" s="13"/>
      <c r="J845" s="8"/>
      <c r="K845" s="8"/>
    </row>
    <row r="846">
      <c r="A846" s="10"/>
      <c r="B846" s="10"/>
      <c r="C846" s="10"/>
      <c r="D846" s="29"/>
      <c r="E846" s="13"/>
      <c r="F846" s="13"/>
      <c r="G846" s="13"/>
      <c r="H846" s="13"/>
      <c r="I846" s="13"/>
      <c r="J846" s="8"/>
      <c r="K846" s="8"/>
    </row>
    <row r="847">
      <c r="A847" s="10"/>
      <c r="B847" s="10"/>
      <c r="C847" s="10"/>
      <c r="D847" s="29"/>
      <c r="E847" s="13"/>
      <c r="F847" s="13"/>
      <c r="G847" s="13"/>
      <c r="H847" s="13"/>
      <c r="I847" s="13"/>
      <c r="J847" s="8"/>
      <c r="K847" s="8"/>
    </row>
    <row r="848">
      <c r="A848" s="10"/>
      <c r="B848" s="10"/>
      <c r="C848" s="10"/>
      <c r="D848" s="29"/>
      <c r="E848" s="13"/>
      <c r="F848" s="13"/>
      <c r="G848" s="13"/>
      <c r="H848" s="13"/>
      <c r="I848" s="13"/>
      <c r="J848" s="8"/>
      <c r="K848" s="8"/>
    </row>
    <row r="849">
      <c r="A849" s="10"/>
      <c r="B849" s="10"/>
      <c r="C849" s="10"/>
      <c r="D849" s="29"/>
      <c r="E849" s="13"/>
      <c r="F849" s="13"/>
      <c r="G849" s="13"/>
      <c r="H849" s="13"/>
      <c r="I849" s="13"/>
      <c r="J849" s="8"/>
      <c r="K849" s="8"/>
    </row>
    <row r="850">
      <c r="A850" s="10"/>
      <c r="B850" s="10"/>
      <c r="C850" s="10"/>
      <c r="D850" s="29"/>
      <c r="E850" s="13"/>
      <c r="F850" s="13"/>
      <c r="G850" s="13"/>
      <c r="H850" s="13"/>
      <c r="I850" s="13"/>
      <c r="J850" s="8"/>
      <c r="K850" s="8"/>
    </row>
    <row r="851">
      <c r="A851" s="10"/>
      <c r="B851" s="10"/>
      <c r="C851" s="10"/>
      <c r="D851" s="29"/>
      <c r="E851" s="13"/>
      <c r="F851" s="13"/>
      <c r="G851" s="13"/>
      <c r="H851" s="13"/>
      <c r="I851" s="13"/>
      <c r="J851" s="8"/>
      <c r="K851" s="8"/>
    </row>
    <row r="852">
      <c r="A852" s="10"/>
      <c r="B852" s="10"/>
      <c r="C852" s="10"/>
      <c r="D852" s="29"/>
      <c r="E852" s="13"/>
      <c r="F852" s="13"/>
      <c r="G852" s="13"/>
      <c r="H852" s="13"/>
      <c r="I852" s="13"/>
      <c r="J852" s="8"/>
      <c r="K852" s="8"/>
    </row>
    <row r="853">
      <c r="A853" s="10"/>
      <c r="B853" s="10"/>
      <c r="C853" s="10"/>
      <c r="D853" s="29"/>
      <c r="E853" s="13"/>
      <c r="F853" s="13"/>
      <c r="G853" s="13"/>
      <c r="H853" s="13"/>
      <c r="I853" s="13"/>
      <c r="J853" s="8"/>
      <c r="K853" s="8"/>
    </row>
    <row r="854">
      <c r="A854" s="10"/>
      <c r="B854" s="10"/>
      <c r="C854" s="10"/>
      <c r="D854" s="29"/>
      <c r="E854" s="13"/>
      <c r="F854" s="13"/>
      <c r="G854" s="13"/>
      <c r="H854" s="13"/>
      <c r="I854" s="13"/>
      <c r="J854" s="8"/>
      <c r="K854" s="8"/>
    </row>
    <row r="855">
      <c r="A855" s="10"/>
      <c r="B855" s="10"/>
      <c r="C855" s="10"/>
      <c r="D855" s="29"/>
      <c r="E855" s="13"/>
      <c r="F855" s="13"/>
      <c r="G855" s="13"/>
      <c r="H855" s="13"/>
      <c r="I855" s="13"/>
      <c r="J855" s="8"/>
      <c r="K855" s="8"/>
    </row>
    <row r="856">
      <c r="A856" s="10"/>
      <c r="B856" s="10"/>
      <c r="C856" s="10"/>
      <c r="D856" s="29"/>
      <c r="E856" s="13"/>
      <c r="F856" s="13"/>
      <c r="G856" s="13"/>
      <c r="H856" s="13"/>
      <c r="I856" s="13"/>
      <c r="J856" s="8"/>
      <c r="K856" s="8"/>
    </row>
    <row r="857">
      <c r="A857" s="10"/>
      <c r="B857" s="10"/>
      <c r="C857" s="10"/>
      <c r="D857" s="29"/>
      <c r="E857" s="13"/>
      <c r="F857" s="13"/>
      <c r="G857" s="13"/>
      <c r="H857" s="13"/>
      <c r="I857" s="13"/>
      <c r="J857" s="8"/>
      <c r="K857" s="8"/>
    </row>
    <row r="858">
      <c r="A858" s="10"/>
      <c r="B858" s="10"/>
      <c r="C858" s="10"/>
      <c r="D858" s="29"/>
      <c r="E858" s="13"/>
      <c r="F858" s="13"/>
      <c r="G858" s="13"/>
      <c r="H858" s="13"/>
      <c r="I858" s="13"/>
      <c r="J858" s="8"/>
      <c r="K858" s="8"/>
    </row>
    <row r="859">
      <c r="A859" s="10"/>
      <c r="B859" s="10"/>
      <c r="C859" s="10"/>
      <c r="D859" s="29"/>
      <c r="E859" s="13"/>
      <c r="F859" s="13"/>
      <c r="G859" s="13"/>
      <c r="H859" s="13"/>
      <c r="I859" s="13"/>
      <c r="J859" s="8"/>
      <c r="K859" s="8"/>
    </row>
    <row r="860">
      <c r="A860" s="10"/>
      <c r="B860" s="10"/>
      <c r="C860" s="10"/>
      <c r="D860" s="29"/>
      <c r="E860" s="13"/>
      <c r="F860" s="13"/>
      <c r="G860" s="13"/>
      <c r="H860" s="13"/>
      <c r="I860" s="13"/>
      <c r="J860" s="8"/>
      <c r="K860" s="8"/>
    </row>
    <row r="861">
      <c r="A861" s="10"/>
      <c r="B861" s="10"/>
      <c r="C861" s="10"/>
      <c r="D861" s="29"/>
      <c r="E861" s="13"/>
      <c r="F861" s="13"/>
      <c r="G861" s="13"/>
      <c r="H861" s="13"/>
      <c r="I861" s="13"/>
      <c r="J861" s="8"/>
      <c r="K861" s="8"/>
    </row>
    <row r="862">
      <c r="A862" s="10"/>
      <c r="B862" s="10"/>
      <c r="C862" s="10"/>
      <c r="D862" s="29"/>
      <c r="E862" s="13"/>
      <c r="F862" s="13"/>
      <c r="G862" s="13"/>
      <c r="H862" s="13"/>
      <c r="I862" s="13"/>
      <c r="J862" s="8"/>
      <c r="K862" s="8"/>
    </row>
    <row r="863">
      <c r="A863" s="10"/>
      <c r="B863" s="10"/>
      <c r="C863" s="10"/>
      <c r="D863" s="29"/>
      <c r="E863" s="13"/>
      <c r="F863" s="13"/>
      <c r="G863" s="13"/>
      <c r="H863" s="13"/>
      <c r="I863" s="13"/>
      <c r="J863" s="8"/>
      <c r="K863" s="8"/>
    </row>
    <row r="864">
      <c r="A864" s="10"/>
      <c r="B864" s="10"/>
      <c r="C864" s="10"/>
      <c r="D864" s="29"/>
      <c r="E864" s="13"/>
      <c r="F864" s="13"/>
      <c r="G864" s="13"/>
      <c r="H864" s="13"/>
      <c r="I864" s="13"/>
      <c r="J864" s="8"/>
      <c r="K864" s="8"/>
    </row>
    <row r="865">
      <c r="A865" s="10"/>
      <c r="B865" s="10"/>
      <c r="C865" s="10"/>
      <c r="D865" s="29"/>
      <c r="E865" s="13"/>
      <c r="F865" s="13"/>
      <c r="G865" s="13"/>
      <c r="H865" s="13"/>
      <c r="I865" s="13"/>
      <c r="J865" s="8"/>
      <c r="K865" s="8"/>
    </row>
    <row r="866">
      <c r="A866" s="10"/>
      <c r="B866" s="10"/>
      <c r="C866" s="10"/>
      <c r="D866" s="29"/>
      <c r="E866" s="13"/>
      <c r="F866" s="13"/>
      <c r="G866" s="13"/>
      <c r="H866" s="13"/>
      <c r="I866" s="13"/>
      <c r="J866" s="8"/>
      <c r="K866" s="8"/>
    </row>
    <row r="867">
      <c r="A867" s="10"/>
      <c r="B867" s="10"/>
      <c r="C867" s="10"/>
      <c r="D867" s="29"/>
      <c r="E867" s="13"/>
      <c r="F867" s="13"/>
      <c r="G867" s="13"/>
      <c r="H867" s="13"/>
      <c r="I867" s="13"/>
      <c r="J867" s="8"/>
      <c r="K867" s="8"/>
    </row>
    <row r="868">
      <c r="A868" s="10"/>
      <c r="B868" s="10"/>
      <c r="C868" s="10"/>
      <c r="D868" s="29"/>
      <c r="E868" s="13"/>
      <c r="F868" s="13"/>
      <c r="G868" s="13"/>
      <c r="H868" s="13"/>
      <c r="I868" s="13"/>
      <c r="J868" s="8"/>
      <c r="K868" s="8"/>
    </row>
    <row r="869">
      <c r="A869" s="10"/>
      <c r="B869" s="10"/>
      <c r="C869" s="10"/>
      <c r="D869" s="29"/>
      <c r="E869" s="13"/>
      <c r="F869" s="13"/>
      <c r="G869" s="13"/>
      <c r="H869" s="13"/>
      <c r="I869" s="13"/>
      <c r="J869" s="8"/>
      <c r="K869" s="8"/>
    </row>
    <row r="870">
      <c r="A870" s="10"/>
      <c r="B870" s="10"/>
      <c r="C870" s="10"/>
      <c r="D870" s="29"/>
      <c r="E870" s="13"/>
      <c r="F870" s="13"/>
      <c r="G870" s="13"/>
      <c r="H870" s="13"/>
      <c r="I870" s="13"/>
      <c r="J870" s="8"/>
      <c r="K870" s="8"/>
    </row>
    <row r="871">
      <c r="A871" s="10"/>
      <c r="B871" s="10"/>
      <c r="C871" s="10"/>
      <c r="D871" s="29"/>
      <c r="E871" s="13"/>
      <c r="F871" s="13"/>
      <c r="G871" s="13"/>
      <c r="H871" s="13"/>
      <c r="I871" s="13"/>
      <c r="J871" s="8"/>
      <c r="K871" s="8"/>
    </row>
    <row r="872">
      <c r="A872" s="10"/>
      <c r="B872" s="10"/>
      <c r="C872" s="10"/>
      <c r="D872" s="29"/>
      <c r="E872" s="13"/>
      <c r="F872" s="13"/>
      <c r="G872" s="13"/>
      <c r="H872" s="13"/>
      <c r="I872" s="13"/>
      <c r="J872" s="8"/>
      <c r="K872" s="8"/>
    </row>
    <row r="873">
      <c r="A873" s="10"/>
      <c r="B873" s="10"/>
      <c r="C873" s="10"/>
      <c r="D873" s="29"/>
      <c r="E873" s="13"/>
      <c r="F873" s="13"/>
      <c r="G873" s="13"/>
      <c r="H873" s="13"/>
      <c r="I873" s="13"/>
      <c r="J873" s="8"/>
      <c r="K873" s="8"/>
    </row>
    <row r="874">
      <c r="A874" s="10"/>
      <c r="B874" s="10"/>
      <c r="C874" s="10"/>
      <c r="D874" s="29"/>
      <c r="E874" s="13"/>
      <c r="F874" s="13"/>
      <c r="G874" s="13"/>
      <c r="H874" s="13"/>
      <c r="I874" s="13"/>
      <c r="J874" s="8"/>
      <c r="K874" s="8"/>
    </row>
    <row r="875">
      <c r="A875" s="10"/>
      <c r="B875" s="10"/>
      <c r="C875" s="10"/>
      <c r="D875" s="29"/>
      <c r="E875" s="13"/>
      <c r="F875" s="13"/>
      <c r="G875" s="13"/>
      <c r="H875" s="13"/>
      <c r="I875" s="13"/>
      <c r="J875" s="8"/>
      <c r="K875" s="8"/>
    </row>
    <row r="876">
      <c r="A876" s="10"/>
      <c r="B876" s="10"/>
      <c r="C876" s="10"/>
      <c r="D876" s="29"/>
      <c r="E876" s="13"/>
      <c r="F876" s="13"/>
      <c r="G876" s="13"/>
      <c r="H876" s="13"/>
      <c r="I876" s="13"/>
      <c r="J876" s="8"/>
      <c r="K876" s="8"/>
    </row>
    <row r="877">
      <c r="A877" s="10"/>
      <c r="B877" s="10"/>
      <c r="C877" s="10"/>
      <c r="D877" s="29"/>
      <c r="E877" s="13"/>
      <c r="F877" s="13"/>
      <c r="G877" s="13"/>
      <c r="H877" s="13"/>
      <c r="I877" s="13"/>
      <c r="J877" s="8"/>
      <c r="K877" s="8"/>
    </row>
    <row r="878">
      <c r="A878" s="10"/>
      <c r="B878" s="10"/>
      <c r="C878" s="10"/>
      <c r="D878" s="29"/>
      <c r="E878" s="13"/>
      <c r="F878" s="13"/>
      <c r="G878" s="13"/>
      <c r="H878" s="13"/>
      <c r="I878" s="13"/>
      <c r="J878" s="8"/>
      <c r="K878" s="8"/>
    </row>
    <row r="879">
      <c r="A879" s="10"/>
      <c r="B879" s="10"/>
      <c r="C879" s="10"/>
      <c r="D879" s="29"/>
      <c r="E879" s="13"/>
      <c r="F879" s="13"/>
      <c r="G879" s="13"/>
      <c r="H879" s="13"/>
      <c r="I879" s="13"/>
      <c r="J879" s="8"/>
      <c r="K879" s="8"/>
    </row>
    <row r="880">
      <c r="A880" s="10"/>
      <c r="B880" s="10"/>
      <c r="C880" s="10"/>
      <c r="D880" s="29"/>
      <c r="E880" s="13"/>
      <c r="F880" s="13"/>
      <c r="G880" s="13"/>
      <c r="H880" s="13"/>
      <c r="I880" s="13"/>
      <c r="J880" s="8"/>
      <c r="K880" s="8"/>
    </row>
    <row r="881">
      <c r="A881" s="10"/>
      <c r="B881" s="10"/>
      <c r="C881" s="10"/>
      <c r="D881" s="29"/>
      <c r="E881" s="13"/>
      <c r="F881" s="13"/>
      <c r="G881" s="13"/>
      <c r="H881" s="13"/>
      <c r="I881" s="13"/>
      <c r="J881" s="8"/>
      <c r="K881" s="8"/>
    </row>
    <row r="882">
      <c r="A882" s="10"/>
      <c r="B882" s="10"/>
      <c r="C882" s="10"/>
      <c r="D882" s="29"/>
      <c r="E882" s="13"/>
      <c r="F882" s="13"/>
      <c r="G882" s="13"/>
      <c r="H882" s="13"/>
      <c r="I882" s="13"/>
      <c r="J882" s="8"/>
      <c r="K882" s="8"/>
    </row>
    <row r="883">
      <c r="A883" s="10"/>
      <c r="B883" s="10"/>
      <c r="C883" s="10"/>
      <c r="D883" s="29"/>
      <c r="E883" s="13"/>
      <c r="F883" s="13"/>
      <c r="G883" s="13"/>
      <c r="H883" s="13"/>
      <c r="I883" s="13"/>
      <c r="J883" s="8"/>
      <c r="K883" s="8"/>
    </row>
    <row r="884">
      <c r="A884" s="10"/>
      <c r="B884" s="10"/>
      <c r="C884" s="10"/>
      <c r="D884" s="29"/>
      <c r="E884" s="13"/>
      <c r="F884" s="13"/>
      <c r="G884" s="13"/>
      <c r="H884" s="13"/>
      <c r="I884" s="13"/>
      <c r="J884" s="8"/>
      <c r="K884" s="8"/>
    </row>
    <row r="885">
      <c r="A885" s="10"/>
      <c r="B885" s="10"/>
      <c r="C885" s="10"/>
      <c r="D885" s="29"/>
      <c r="E885" s="13"/>
      <c r="F885" s="13"/>
      <c r="G885" s="13"/>
      <c r="H885" s="13"/>
      <c r="I885" s="13"/>
      <c r="J885" s="8"/>
      <c r="K885" s="8"/>
    </row>
    <row r="886">
      <c r="A886" s="10"/>
      <c r="B886" s="10"/>
      <c r="C886" s="10"/>
      <c r="D886" s="29"/>
      <c r="E886" s="13"/>
      <c r="F886" s="13"/>
      <c r="G886" s="13"/>
      <c r="H886" s="13"/>
      <c r="I886" s="13"/>
      <c r="J886" s="8"/>
      <c r="K886" s="8"/>
    </row>
    <row r="887">
      <c r="A887" s="10"/>
      <c r="B887" s="10"/>
      <c r="C887" s="10"/>
      <c r="D887" s="29"/>
      <c r="E887" s="13"/>
      <c r="F887" s="13"/>
      <c r="G887" s="13"/>
      <c r="H887" s="13"/>
      <c r="I887" s="13"/>
      <c r="J887" s="8"/>
      <c r="K887" s="8"/>
    </row>
    <row r="888">
      <c r="A888" s="10"/>
      <c r="B888" s="10"/>
      <c r="C888" s="10"/>
      <c r="D888" s="29"/>
      <c r="E888" s="13"/>
      <c r="F888" s="13"/>
      <c r="G888" s="13"/>
      <c r="H888" s="13"/>
      <c r="I888" s="13"/>
      <c r="J888" s="8"/>
      <c r="K888" s="8"/>
    </row>
    <row r="889">
      <c r="A889" s="10"/>
      <c r="B889" s="10"/>
      <c r="C889" s="10"/>
      <c r="D889" s="29"/>
      <c r="E889" s="13"/>
      <c r="F889" s="13"/>
      <c r="G889" s="13"/>
      <c r="H889" s="13"/>
      <c r="I889" s="13"/>
      <c r="J889" s="8"/>
      <c r="K889" s="8"/>
    </row>
    <row r="890">
      <c r="A890" s="10"/>
      <c r="B890" s="10"/>
      <c r="C890" s="10"/>
      <c r="D890" s="29"/>
      <c r="E890" s="13"/>
      <c r="F890" s="13"/>
      <c r="G890" s="13"/>
      <c r="H890" s="13"/>
      <c r="I890" s="13"/>
      <c r="J890" s="8"/>
      <c r="K890" s="8"/>
    </row>
    <row r="891">
      <c r="A891" s="10"/>
      <c r="B891" s="10"/>
      <c r="C891" s="10"/>
      <c r="D891" s="29"/>
      <c r="E891" s="13"/>
      <c r="F891" s="13"/>
      <c r="G891" s="13"/>
      <c r="H891" s="13"/>
      <c r="I891" s="13"/>
      <c r="J891" s="8"/>
      <c r="K891" s="8"/>
    </row>
    <row r="892">
      <c r="A892" s="10"/>
      <c r="B892" s="10"/>
      <c r="C892" s="10"/>
      <c r="D892" s="29"/>
      <c r="E892" s="13"/>
      <c r="F892" s="13"/>
      <c r="G892" s="13"/>
      <c r="H892" s="13"/>
      <c r="I892" s="13"/>
      <c r="J892" s="8"/>
      <c r="K892" s="8"/>
    </row>
    <row r="893">
      <c r="A893" s="10"/>
      <c r="B893" s="10"/>
      <c r="C893" s="10"/>
      <c r="D893" s="29"/>
      <c r="E893" s="13"/>
      <c r="F893" s="13"/>
      <c r="G893" s="13"/>
      <c r="H893" s="13"/>
      <c r="I893" s="13"/>
      <c r="J893" s="8"/>
      <c r="K893" s="8"/>
    </row>
    <row r="894">
      <c r="A894" s="10"/>
      <c r="B894" s="10"/>
      <c r="C894" s="10"/>
      <c r="D894" s="29"/>
      <c r="E894" s="13"/>
      <c r="F894" s="13"/>
      <c r="G894" s="13"/>
      <c r="H894" s="13"/>
      <c r="I894" s="13"/>
      <c r="J894" s="8"/>
      <c r="K894" s="8"/>
    </row>
    <row r="895">
      <c r="A895" s="10"/>
      <c r="B895" s="10"/>
      <c r="C895" s="10"/>
      <c r="D895" s="29"/>
      <c r="E895" s="13"/>
      <c r="F895" s="13"/>
      <c r="G895" s="13"/>
      <c r="H895" s="13"/>
      <c r="I895" s="13"/>
      <c r="J895" s="8"/>
      <c r="K895" s="8"/>
    </row>
    <row r="896">
      <c r="A896" s="10"/>
      <c r="B896" s="10"/>
      <c r="C896" s="10"/>
      <c r="D896" s="29"/>
      <c r="E896" s="13"/>
      <c r="F896" s="13"/>
      <c r="G896" s="13"/>
      <c r="H896" s="13"/>
      <c r="I896" s="13"/>
      <c r="J896" s="8"/>
      <c r="K896" s="8"/>
    </row>
    <row r="897">
      <c r="A897" s="10"/>
      <c r="B897" s="10"/>
      <c r="C897" s="10"/>
      <c r="D897" s="29"/>
      <c r="E897" s="13"/>
      <c r="F897" s="13"/>
      <c r="G897" s="13"/>
      <c r="H897" s="13"/>
      <c r="I897" s="13"/>
      <c r="J897" s="8"/>
      <c r="K897" s="8"/>
    </row>
    <row r="898">
      <c r="A898" s="10"/>
      <c r="B898" s="10"/>
      <c r="C898" s="10"/>
      <c r="D898" s="29"/>
      <c r="E898" s="13"/>
      <c r="F898" s="13"/>
      <c r="G898" s="13"/>
      <c r="H898" s="13"/>
      <c r="I898" s="13"/>
      <c r="J898" s="8"/>
      <c r="K898" s="8"/>
    </row>
    <row r="899">
      <c r="A899" s="10"/>
      <c r="B899" s="10"/>
      <c r="C899" s="10"/>
      <c r="D899" s="29"/>
      <c r="E899" s="13"/>
      <c r="F899" s="13"/>
      <c r="G899" s="13"/>
      <c r="H899" s="13"/>
      <c r="I899" s="13"/>
      <c r="J899" s="8"/>
      <c r="K899" s="8"/>
    </row>
    <row r="900">
      <c r="A900" s="10"/>
      <c r="B900" s="10"/>
      <c r="C900" s="10"/>
      <c r="D900" s="29"/>
      <c r="E900" s="13"/>
      <c r="F900" s="13"/>
      <c r="G900" s="13"/>
      <c r="H900" s="13"/>
      <c r="I900" s="13"/>
      <c r="J900" s="8"/>
      <c r="K900" s="8"/>
    </row>
    <row r="901">
      <c r="A901" s="10"/>
      <c r="B901" s="10"/>
      <c r="C901" s="10"/>
      <c r="D901" s="29"/>
      <c r="E901" s="13"/>
      <c r="F901" s="13"/>
      <c r="G901" s="13"/>
      <c r="H901" s="13"/>
      <c r="I901" s="13"/>
      <c r="J901" s="8"/>
      <c r="K901" s="8"/>
    </row>
    <row r="902">
      <c r="A902" s="10"/>
      <c r="B902" s="10"/>
      <c r="C902" s="10"/>
      <c r="D902" s="29"/>
      <c r="E902" s="13"/>
      <c r="F902" s="13"/>
      <c r="G902" s="13"/>
      <c r="H902" s="13"/>
      <c r="I902" s="13"/>
      <c r="J902" s="8"/>
      <c r="K902" s="8"/>
    </row>
    <row r="903">
      <c r="A903" s="10"/>
      <c r="B903" s="10"/>
      <c r="C903" s="10"/>
      <c r="D903" s="29"/>
      <c r="E903" s="13"/>
      <c r="F903" s="13"/>
      <c r="G903" s="13"/>
      <c r="H903" s="13"/>
      <c r="I903" s="13"/>
      <c r="J903" s="8"/>
      <c r="K903" s="8"/>
    </row>
    <row r="904">
      <c r="A904" s="10"/>
      <c r="B904" s="10"/>
      <c r="C904" s="10"/>
      <c r="D904" s="29"/>
      <c r="E904" s="13"/>
      <c r="F904" s="13"/>
      <c r="G904" s="13"/>
      <c r="H904" s="13"/>
      <c r="I904" s="13"/>
      <c r="J904" s="8"/>
      <c r="K904" s="8"/>
    </row>
    <row r="905">
      <c r="A905" s="10"/>
      <c r="B905" s="10"/>
      <c r="C905" s="10"/>
      <c r="D905" s="29"/>
      <c r="E905" s="13"/>
      <c r="F905" s="13"/>
      <c r="G905" s="13"/>
      <c r="H905" s="13"/>
      <c r="I905" s="13"/>
      <c r="J905" s="8"/>
      <c r="K905" s="8"/>
    </row>
    <row r="906">
      <c r="A906" s="10"/>
      <c r="B906" s="10"/>
      <c r="C906" s="10"/>
      <c r="D906" s="29"/>
      <c r="E906" s="13"/>
      <c r="F906" s="13"/>
      <c r="G906" s="13"/>
      <c r="H906" s="13"/>
      <c r="I906" s="13"/>
      <c r="J906" s="8"/>
      <c r="K906" s="8"/>
    </row>
    <row r="907">
      <c r="A907" s="10"/>
      <c r="B907" s="10"/>
      <c r="C907" s="10"/>
      <c r="D907" s="29"/>
      <c r="E907" s="13"/>
      <c r="F907" s="13"/>
      <c r="G907" s="13"/>
      <c r="H907" s="13"/>
      <c r="I907" s="13"/>
      <c r="J907" s="8"/>
      <c r="K907" s="8"/>
    </row>
    <row r="908">
      <c r="A908" s="10"/>
      <c r="B908" s="10"/>
      <c r="C908" s="10"/>
      <c r="D908" s="29"/>
      <c r="E908" s="13"/>
      <c r="F908" s="13"/>
      <c r="G908" s="13"/>
      <c r="H908" s="13"/>
      <c r="I908" s="13"/>
      <c r="J908" s="8"/>
      <c r="K908" s="8"/>
    </row>
    <row r="909">
      <c r="A909" s="10"/>
      <c r="B909" s="10"/>
      <c r="C909" s="10"/>
      <c r="D909" s="29"/>
      <c r="E909" s="13"/>
      <c r="F909" s="13"/>
      <c r="G909" s="13"/>
      <c r="H909" s="13"/>
      <c r="I909" s="13"/>
      <c r="J909" s="8"/>
      <c r="K909" s="8"/>
    </row>
    <row r="910">
      <c r="A910" s="10"/>
      <c r="B910" s="10"/>
      <c r="C910" s="10"/>
      <c r="D910" s="29"/>
      <c r="E910" s="13"/>
      <c r="F910" s="13"/>
      <c r="G910" s="13"/>
      <c r="H910" s="13"/>
      <c r="I910" s="13"/>
      <c r="J910" s="8"/>
      <c r="K910" s="8"/>
    </row>
    <row r="911">
      <c r="A911" s="10"/>
      <c r="B911" s="10"/>
      <c r="C911" s="10"/>
      <c r="D911" s="29"/>
      <c r="E911" s="13"/>
      <c r="F911" s="13"/>
      <c r="G911" s="13"/>
      <c r="H911" s="13"/>
      <c r="I911" s="13"/>
      <c r="J911" s="8"/>
      <c r="K911" s="8"/>
    </row>
    <row r="912">
      <c r="A912" s="10"/>
      <c r="B912" s="10"/>
      <c r="C912" s="10"/>
      <c r="D912" s="29"/>
      <c r="E912" s="13"/>
      <c r="F912" s="13"/>
      <c r="G912" s="13"/>
      <c r="H912" s="13"/>
      <c r="I912" s="13"/>
      <c r="J912" s="8"/>
      <c r="K912" s="8"/>
    </row>
    <row r="913">
      <c r="A913" s="10"/>
      <c r="B913" s="10"/>
      <c r="C913" s="10"/>
      <c r="D913" s="29"/>
      <c r="E913" s="13"/>
      <c r="F913" s="13"/>
      <c r="G913" s="13"/>
      <c r="H913" s="13"/>
      <c r="I913" s="13"/>
      <c r="J913" s="8"/>
      <c r="K913" s="8"/>
    </row>
    <row r="914">
      <c r="A914" s="10"/>
      <c r="B914" s="10"/>
      <c r="C914" s="10"/>
      <c r="D914" s="29"/>
      <c r="E914" s="13"/>
      <c r="F914" s="13"/>
      <c r="G914" s="13"/>
      <c r="H914" s="13"/>
      <c r="I914" s="13"/>
      <c r="J914" s="8"/>
      <c r="K914" s="8"/>
    </row>
    <row r="915">
      <c r="A915" s="10"/>
      <c r="B915" s="10"/>
      <c r="C915" s="10"/>
      <c r="D915" s="29"/>
      <c r="E915" s="13"/>
      <c r="F915" s="13"/>
      <c r="G915" s="13"/>
      <c r="H915" s="13"/>
      <c r="I915" s="13"/>
      <c r="J915" s="8"/>
      <c r="K915" s="8"/>
    </row>
    <row r="916">
      <c r="A916" s="10"/>
      <c r="B916" s="10"/>
      <c r="C916" s="10"/>
      <c r="D916" s="29"/>
      <c r="E916" s="13"/>
      <c r="F916" s="13"/>
      <c r="G916" s="13"/>
      <c r="H916" s="13"/>
      <c r="I916" s="13"/>
      <c r="J916" s="8"/>
      <c r="K916" s="8"/>
    </row>
    <row r="917">
      <c r="A917" s="10"/>
      <c r="B917" s="10"/>
      <c r="C917" s="10"/>
      <c r="D917" s="29"/>
      <c r="E917" s="13"/>
      <c r="F917" s="13"/>
      <c r="G917" s="13"/>
      <c r="H917" s="13"/>
      <c r="I917" s="13"/>
      <c r="J917" s="8"/>
      <c r="K917" s="8"/>
    </row>
    <row r="918">
      <c r="A918" s="10"/>
      <c r="B918" s="10"/>
      <c r="C918" s="10"/>
      <c r="D918" s="29"/>
      <c r="E918" s="13"/>
      <c r="F918" s="13"/>
      <c r="G918" s="13"/>
      <c r="H918" s="13"/>
      <c r="I918" s="13"/>
      <c r="J918" s="8"/>
      <c r="K918" s="8"/>
    </row>
    <row r="919">
      <c r="A919" s="10"/>
      <c r="B919" s="10"/>
      <c r="C919" s="10"/>
      <c r="D919" s="29"/>
      <c r="E919" s="13"/>
      <c r="F919" s="13"/>
      <c r="G919" s="13"/>
      <c r="H919" s="13"/>
      <c r="I919" s="13"/>
      <c r="J919" s="8"/>
      <c r="K919" s="8"/>
    </row>
    <row r="920">
      <c r="A920" s="10"/>
      <c r="B920" s="10"/>
      <c r="C920" s="10"/>
      <c r="D920" s="29"/>
      <c r="E920" s="13"/>
      <c r="F920" s="13"/>
      <c r="G920" s="13"/>
      <c r="H920" s="13"/>
      <c r="I920" s="13"/>
      <c r="J920" s="8"/>
      <c r="K920" s="8"/>
    </row>
    <row r="921">
      <c r="A921" s="10"/>
      <c r="B921" s="10"/>
      <c r="C921" s="10"/>
      <c r="D921" s="29"/>
      <c r="E921" s="13"/>
      <c r="F921" s="13"/>
      <c r="G921" s="13"/>
      <c r="H921" s="13"/>
      <c r="I921" s="13"/>
      <c r="J921" s="8"/>
      <c r="K921" s="8"/>
    </row>
    <row r="922">
      <c r="A922" s="10"/>
      <c r="B922" s="10"/>
      <c r="C922" s="10"/>
      <c r="D922" s="29"/>
      <c r="E922" s="13"/>
      <c r="F922" s="13"/>
      <c r="G922" s="13"/>
      <c r="H922" s="13"/>
      <c r="I922" s="13"/>
      <c r="J922" s="8"/>
      <c r="K922" s="8"/>
    </row>
    <row r="923">
      <c r="A923" s="10"/>
      <c r="B923" s="10"/>
      <c r="C923" s="10"/>
      <c r="D923" s="29"/>
      <c r="E923" s="13"/>
      <c r="F923" s="13"/>
      <c r="G923" s="13"/>
      <c r="H923" s="13"/>
      <c r="I923" s="13"/>
      <c r="J923" s="8"/>
      <c r="K923" s="8"/>
    </row>
    <row r="924">
      <c r="A924" s="10"/>
      <c r="B924" s="10"/>
      <c r="C924" s="10"/>
      <c r="D924" s="29"/>
      <c r="E924" s="13"/>
      <c r="F924" s="13"/>
      <c r="G924" s="13"/>
      <c r="H924" s="13"/>
      <c r="I924" s="13"/>
      <c r="J924" s="8"/>
      <c r="K924" s="8"/>
    </row>
    <row r="925">
      <c r="A925" s="10"/>
      <c r="B925" s="10"/>
      <c r="C925" s="10"/>
      <c r="D925" s="29"/>
      <c r="E925" s="13"/>
      <c r="F925" s="13"/>
      <c r="G925" s="13"/>
      <c r="H925" s="13"/>
      <c r="I925" s="13"/>
      <c r="J925" s="8"/>
      <c r="K925" s="8"/>
    </row>
    <row r="926">
      <c r="A926" s="10"/>
      <c r="B926" s="10"/>
      <c r="C926" s="10"/>
      <c r="D926" s="29"/>
      <c r="E926" s="13"/>
      <c r="F926" s="13"/>
      <c r="G926" s="13"/>
      <c r="H926" s="13"/>
      <c r="I926" s="13"/>
      <c r="J926" s="8"/>
      <c r="K926" s="8"/>
    </row>
    <row r="927">
      <c r="A927" s="10"/>
      <c r="B927" s="10"/>
      <c r="C927" s="10"/>
      <c r="D927" s="29"/>
      <c r="E927" s="13"/>
      <c r="F927" s="13"/>
      <c r="G927" s="13"/>
      <c r="H927" s="13"/>
      <c r="I927" s="13"/>
      <c r="J927" s="8"/>
      <c r="K927" s="8"/>
    </row>
    <row r="928">
      <c r="A928" s="10"/>
      <c r="B928" s="10"/>
      <c r="C928" s="10"/>
      <c r="D928" s="29"/>
      <c r="E928" s="13"/>
      <c r="F928" s="13"/>
      <c r="G928" s="13"/>
      <c r="H928" s="13"/>
      <c r="I928" s="13"/>
      <c r="J928" s="8"/>
      <c r="K928" s="8"/>
    </row>
    <row r="929">
      <c r="A929" s="10"/>
      <c r="B929" s="10"/>
      <c r="C929" s="10"/>
      <c r="D929" s="29"/>
      <c r="E929" s="13"/>
      <c r="F929" s="13"/>
      <c r="G929" s="13"/>
      <c r="H929" s="13"/>
      <c r="I929" s="13"/>
      <c r="J929" s="8"/>
      <c r="K929" s="8"/>
    </row>
    <row r="930">
      <c r="A930" s="10"/>
      <c r="B930" s="10"/>
      <c r="C930" s="10"/>
      <c r="D930" s="29"/>
      <c r="E930" s="13"/>
      <c r="F930" s="13"/>
      <c r="G930" s="13"/>
      <c r="H930" s="13"/>
      <c r="I930" s="13"/>
      <c r="J930" s="8"/>
      <c r="K930" s="8"/>
    </row>
    <row r="931">
      <c r="A931" s="10"/>
      <c r="B931" s="10"/>
      <c r="C931" s="10"/>
      <c r="D931" s="29"/>
      <c r="E931" s="13"/>
      <c r="F931" s="13"/>
      <c r="G931" s="13"/>
      <c r="H931" s="13"/>
      <c r="I931" s="13"/>
      <c r="J931" s="8"/>
      <c r="K931" s="8"/>
    </row>
    <row r="932">
      <c r="A932" s="10"/>
      <c r="B932" s="10"/>
      <c r="C932" s="10"/>
      <c r="D932" s="29"/>
      <c r="E932" s="13"/>
      <c r="F932" s="13"/>
      <c r="G932" s="13"/>
      <c r="H932" s="13"/>
      <c r="I932" s="13"/>
      <c r="J932" s="8"/>
      <c r="K932" s="8"/>
    </row>
    <row r="933">
      <c r="A933" s="10"/>
      <c r="B933" s="10"/>
      <c r="C933" s="10"/>
      <c r="D933" s="29"/>
      <c r="E933" s="13"/>
      <c r="F933" s="13"/>
      <c r="G933" s="13"/>
      <c r="H933" s="13"/>
      <c r="I933" s="13"/>
      <c r="J933" s="8"/>
      <c r="K933" s="8"/>
    </row>
    <row r="934">
      <c r="A934" s="10"/>
      <c r="B934" s="10"/>
      <c r="C934" s="10"/>
      <c r="D934" s="29"/>
      <c r="E934" s="13"/>
      <c r="F934" s="13"/>
      <c r="G934" s="13"/>
      <c r="H934" s="13"/>
      <c r="I934" s="13"/>
      <c r="J934" s="8"/>
      <c r="K934" s="8"/>
    </row>
    <row r="935">
      <c r="A935" s="10"/>
      <c r="B935" s="10"/>
      <c r="C935" s="10"/>
      <c r="D935" s="29"/>
      <c r="E935" s="13"/>
      <c r="F935" s="13"/>
      <c r="G935" s="13"/>
      <c r="H935" s="13"/>
      <c r="I935" s="13"/>
      <c r="J935" s="8"/>
      <c r="K935" s="8"/>
    </row>
    <row r="936">
      <c r="A936" s="10"/>
      <c r="B936" s="10"/>
      <c r="C936" s="10"/>
      <c r="D936" s="29"/>
      <c r="E936" s="13"/>
      <c r="F936" s="13"/>
      <c r="G936" s="13"/>
      <c r="H936" s="13"/>
      <c r="I936" s="13"/>
      <c r="J936" s="8"/>
      <c r="K936" s="8"/>
    </row>
    <row r="937">
      <c r="A937" s="10"/>
      <c r="B937" s="10"/>
      <c r="C937" s="10"/>
      <c r="D937" s="29"/>
      <c r="E937" s="13"/>
      <c r="F937" s="13"/>
      <c r="G937" s="13"/>
      <c r="H937" s="13"/>
      <c r="I937" s="13"/>
      <c r="J937" s="8"/>
      <c r="K937" s="8"/>
    </row>
    <row r="938">
      <c r="A938" s="10"/>
      <c r="B938" s="10"/>
      <c r="C938" s="10"/>
      <c r="D938" s="29"/>
      <c r="E938" s="13"/>
      <c r="F938" s="13"/>
      <c r="G938" s="13"/>
      <c r="H938" s="13"/>
      <c r="I938" s="13"/>
      <c r="J938" s="8"/>
      <c r="K938" s="8"/>
    </row>
    <row r="939">
      <c r="A939" s="10"/>
      <c r="B939" s="10"/>
      <c r="C939" s="10"/>
      <c r="D939" s="29"/>
      <c r="E939" s="13"/>
      <c r="F939" s="13"/>
      <c r="G939" s="13"/>
      <c r="H939" s="13"/>
      <c r="I939" s="13"/>
      <c r="J939" s="8"/>
      <c r="K939" s="8"/>
    </row>
    <row r="940">
      <c r="A940" s="10"/>
      <c r="B940" s="10"/>
      <c r="C940" s="10"/>
      <c r="D940" s="29"/>
      <c r="E940" s="13"/>
      <c r="F940" s="13"/>
      <c r="G940" s="13"/>
      <c r="H940" s="13"/>
      <c r="I940" s="13"/>
      <c r="J940" s="8"/>
      <c r="K940" s="8"/>
    </row>
    <row r="941">
      <c r="A941" s="10"/>
      <c r="B941" s="10"/>
      <c r="C941" s="10"/>
      <c r="D941" s="29"/>
      <c r="E941" s="13"/>
      <c r="F941" s="13"/>
      <c r="G941" s="13"/>
      <c r="H941" s="13"/>
      <c r="I941" s="13"/>
      <c r="J941" s="8"/>
      <c r="K941" s="8"/>
    </row>
    <row r="942">
      <c r="A942" s="10"/>
      <c r="B942" s="10"/>
      <c r="C942" s="10"/>
      <c r="D942" s="29"/>
      <c r="E942" s="13"/>
      <c r="F942" s="13"/>
      <c r="G942" s="13"/>
      <c r="H942" s="13"/>
      <c r="I942" s="13"/>
      <c r="J942" s="8"/>
      <c r="K942" s="8"/>
    </row>
    <row r="943">
      <c r="A943" s="10"/>
      <c r="B943" s="10"/>
      <c r="C943" s="10"/>
      <c r="D943" s="29"/>
      <c r="E943" s="13"/>
      <c r="F943" s="13"/>
      <c r="G943" s="13"/>
      <c r="H943" s="13"/>
      <c r="I943" s="13"/>
      <c r="J943" s="8"/>
      <c r="K943" s="8"/>
    </row>
    <row r="944">
      <c r="A944" s="10"/>
      <c r="B944" s="10"/>
      <c r="C944" s="10"/>
      <c r="D944" s="29"/>
      <c r="E944" s="13"/>
      <c r="F944" s="13"/>
      <c r="G944" s="13"/>
      <c r="H944" s="13"/>
      <c r="I944" s="13"/>
      <c r="J944" s="8"/>
      <c r="K944" s="8"/>
    </row>
    <row r="945">
      <c r="A945" s="10"/>
      <c r="B945" s="10"/>
      <c r="C945" s="10"/>
      <c r="D945" s="29"/>
      <c r="E945" s="13"/>
      <c r="F945" s="13"/>
      <c r="G945" s="13"/>
      <c r="H945" s="13"/>
      <c r="I945" s="13"/>
      <c r="J945" s="8"/>
      <c r="K945" s="8"/>
    </row>
    <row r="946">
      <c r="A946" s="10"/>
      <c r="B946" s="10"/>
      <c r="C946" s="10"/>
      <c r="D946" s="29"/>
      <c r="E946" s="13"/>
      <c r="F946" s="13"/>
      <c r="G946" s="13"/>
      <c r="H946" s="13"/>
      <c r="I946" s="13"/>
      <c r="J946" s="8"/>
      <c r="K946" s="8"/>
    </row>
    <row r="947">
      <c r="A947" s="10"/>
      <c r="B947" s="10"/>
      <c r="C947" s="10"/>
      <c r="D947" s="29"/>
      <c r="E947" s="13"/>
      <c r="F947" s="13"/>
      <c r="G947" s="13"/>
      <c r="H947" s="13"/>
      <c r="I947" s="13"/>
      <c r="J947" s="8"/>
      <c r="K947" s="8"/>
    </row>
    <row r="948">
      <c r="A948" s="10"/>
      <c r="B948" s="10"/>
      <c r="C948" s="10"/>
      <c r="D948" s="29"/>
      <c r="E948" s="13"/>
      <c r="F948" s="13"/>
      <c r="G948" s="13"/>
      <c r="H948" s="13"/>
      <c r="I948" s="13"/>
      <c r="J948" s="8"/>
      <c r="K948" s="8"/>
    </row>
    <row r="949">
      <c r="A949" s="10"/>
      <c r="B949" s="10"/>
      <c r="C949" s="10"/>
      <c r="D949" s="29"/>
      <c r="E949" s="13"/>
      <c r="F949" s="13"/>
      <c r="G949" s="13"/>
      <c r="H949" s="13"/>
      <c r="I949" s="13"/>
      <c r="J949" s="8"/>
      <c r="K949" s="8"/>
    </row>
    <row r="950">
      <c r="A950" s="10"/>
      <c r="B950" s="10"/>
      <c r="C950" s="10"/>
      <c r="D950" s="29"/>
      <c r="E950" s="13"/>
      <c r="F950" s="13"/>
      <c r="G950" s="13"/>
      <c r="H950" s="13"/>
      <c r="I950" s="13"/>
      <c r="J950" s="8"/>
      <c r="K950" s="8"/>
    </row>
    <row r="951">
      <c r="A951" s="10"/>
      <c r="B951" s="10"/>
      <c r="C951" s="10"/>
      <c r="D951" s="29"/>
      <c r="E951" s="13"/>
      <c r="F951" s="13"/>
      <c r="G951" s="13"/>
      <c r="H951" s="13"/>
      <c r="I951" s="13"/>
      <c r="J951" s="8"/>
      <c r="K951" s="8"/>
    </row>
    <row r="952">
      <c r="A952" s="10"/>
      <c r="B952" s="10"/>
      <c r="C952" s="10"/>
      <c r="D952" s="29"/>
      <c r="E952" s="13"/>
      <c r="F952" s="13"/>
      <c r="G952" s="13"/>
      <c r="H952" s="13"/>
      <c r="I952" s="13"/>
      <c r="J952" s="8"/>
      <c r="K952" s="8"/>
    </row>
    <row r="953">
      <c r="A953" s="10"/>
      <c r="B953" s="10"/>
      <c r="C953" s="10"/>
      <c r="D953" s="29"/>
      <c r="E953" s="13"/>
      <c r="F953" s="13"/>
      <c r="G953" s="13"/>
      <c r="H953" s="13"/>
      <c r="I953" s="13"/>
      <c r="J953" s="8"/>
      <c r="K953" s="8"/>
    </row>
    <row r="954">
      <c r="A954" s="10"/>
      <c r="B954" s="10"/>
      <c r="C954" s="10"/>
      <c r="D954" s="29"/>
      <c r="E954" s="13"/>
      <c r="F954" s="13"/>
      <c r="G954" s="13"/>
      <c r="H954" s="13"/>
      <c r="I954" s="13"/>
      <c r="J954" s="8"/>
      <c r="K954" s="8"/>
    </row>
    <row r="955">
      <c r="A955" s="10"/>
      <c r="B955" s="10"/>
      <c r="C955" s="10"/>
      <c r="D955" s="29"/>
      <c r="E955" s="13"/>
      <c r="F955" s="13"/>
      <c r="G955" s="13"/>
      <c r="H955" s="13"/>
      <c r="I955" s="13"/>
      <c r="J955" s="8"/>
      <c r="K955" s="8"/>
    </row>
    <row r="956">
      <c r="A956" s="10"/>
      <c r="B956" s="10"/>
      <c r="C956" s="10"/>
      <c r="D956" s="29"/>
      <c r="E956" s="13"/>
      <c r="F956" s="13"/>
      <c r="G956" s="13"/>
      <c r="H956" s="13"/>
      <c r="I956" s="13"/>
      <c r="J956" s="8"/>
      <c r="K956" s="8"/>
    </row>
    <row r="957">
      <c r="A957" s="10"/>
      <c r="B957" s="10"/>
      <c r="C957" s="10"/>
      <c r="D957" s="29"/>
      <c r="E957" s="13"/>
      <c r="F957" s="13"/>
      <c r="G957" s="13"/>
      <c r="H957" s="13"/>
      <c r="I957" s="13"/>
      <c r="J957" s="8"/>
      <c r="K957" s="8"/>
    </row>
    <row r="958">
      <c r="A958" s="10"/>
      <c r="B958" s="10"/>
      <c r="C958" s="10"/>
      <c r="D958" s="29"/>
      <c r="E958" s="13"/>
      <c r="F958" s="13"/>
      <c r="G958" s="13"/>
      <c r="H958" s="13"/>
      <c r="I958" s="13"/>
      <c r="J958" s="8"/>
      <c r="K958" s="8"/>
    </row>
    <row r="959">
      <c r="A959" s="10"/>
      <c r="B959" s="10"/>
      <c r="C959" s="10"/>
      <c r="D959" s="29"/>
      <c r="E959" s="13"/>
      <c r="F959" s="13"/>
      <c r="G959" s="13"/>
      <c r="H959" s="13"/>
      <c r="I959" s="13"/>
      <c r="J959" s="8"/>
      <c r="K959" s="8"/>
    </row>
    <row r="960">
      <c r="A960" s="10"/>
      <c r="B960" s="10"/>
      <c r="C960" s="10"/>
      <c r="D960" s="29"/>
      <c r="E960" s="13"/>
      <c r="F960" s="13"/>
      <c r="G960" s="13"/>
      <c r="H960" s="13"/>
      <c r="I960" s="13"/>
      <c r="J960" s="8"/>
      <c r="K960" s="8"/>
    </row>
    <row r="961">
      <c r="A961" s="10"/>
      <c r="B961" s="10"/>
      <c r="C961" s="10"/>
      <c r="D961" s="29"/>
      <c r="E961" s="13"/>
      <c r="F961" s="13"/>
      <c r="G961" s="13"/>
      <c r="H961" s="13"/>
      <c r="I961" s="13"/>
      <c r="J961" s="8"/>
      <c r="K961" s="8"/>
    </row>
    <row r="962">
      <c r="A962" s="10"/>
      <c r="B962" s="10"/>
      <c r="C962" s="10"/>
      <c r="D962" s="29"/>
      <c r="E962" s="13"/>
      <c r="F962" s="13"/>
      <c r="G962" s="13"/>
      <c r="H962" s="13"/>
      <c r="I962" s="13"/>
      <c r="J962" s="8"/>
      <c r="K962" s="8"/>
    </row>
    <row r="963">
      <c r="A963" s="10"/>
      <c r="B963" s="10"/>
      <c r="C963" s="10"/>
      <c r="D963" s="29"/>
      <c r="E963" s="13"/>
      <c r="F963" s="13"/>
      <c r="G963" s="13"/>
      <c r="H963" s="13"/>
      <c r="I963" s="13"/>
      <c r="J963" s="8"/>
      <c r="K963" s="8"/>
    </row>
    <row r="964">
      <c r="A964" s="10"/>
      <c r="B964" s="10"/>
      <c r="C964" s="10"/>
      <c r="D964" s="29"/>
      <c r="E964" s="13"/>
      <c r="F964" s="13"/>
      <c r="G964" s="13"/>
      <c r="H964" s="13"/>
      <c r="I964" s="13"/>
      <c r="J964" s="8"/>
      <c r="K964" s="8"/>
    </row>
    <row r="965">
      <c r="A965" s="10"/>
      <c r="B965" s="10"/>
      <c r="C965" s="10"/>
      <c r="D965" s="29"/>
      <c r="E965" s="13"/>
      <c r="F965" s="13"/>
      <c r="G965" s="13"/>
      <c r="H965" s="13"/>
      <c r="I965" s="13"/>
      <c r="J965" s="8"/>
      <c r="K965" s="8"/>
    </row>
    <row r="966">
      <c r="A966" s="10"/>
      <c r="B966" s="10"/>
      <c r="C966" s="10"/>
      <c r="D966" s="29"/>
      <c r="E966" s="13"/>
      <c r="F966" s="13"/>
      <c r="G966" s="13"/>
      <c r="H966" s="13"/>
      <c r="I966" s="13"/>
      <c r="J966" s="8"/>
      <c r="K966" s="8"/>
    </row>
    <row r="967">
      <c r="A967" s="10"/>
      <c r="B967" s="10"/>
      <c r="C967" s="10"/>
      <c r="D967" s="29"/>
      <c r="E967" s="13"/>
      <c r="F967" s="13"/>
      <c r="G967" s="13"/>
      <c r="H967" s="13"/>
      <c r="I967" s="13"/>
      <c r="J967" s="8"/>
      <c r="K967" s="8"/>
    </row>
    <row r="968">
      <c r="A968" s="10"/>
      <c r="B968" s="10"/>
      <c r="C968" s="10"/>
      <c r="D968" s="29"/>
      <c r="E968" s="13"/>
      <c r="F968" s="13"/>
      <c r="G968" s="13"/>
      <c r="H968" s="13"/>
      <c r="I968" s="13"/>
      <c r="J968" s="8"/>
      <c r="K968" s="8"/>
    </row>
    <row r="969">
      <c r="A969" s="10"/>
      <c r="B969" s="10"/>
      <c r="C969" s="10"/>
      <c r="D969" s="29"/>
      <c r="E969" s="13"/>
      <c r="F969" s="13"/>
      <c r="G969" s="13"/>
      <c r="H969" s="13"/>
      <c r="I969" s="13"/>
      <c r="J969" s="8"/>
      <c r="K969" s="8"/>
    </row>
    <row r="970">
      <c r="A970" s="10"/>
      <c r="B970" s="10"/>
      <c r="C970" s="10"/>
      <c r="D970" s="29"/>
      <c r="E970" s="13"/>
      <c r="F970" s="13"/>
      <c r="G970" s="13"/>
      <c r="H970" s="13"/>
      <c r="I970" s="13"/>
      <c r="J970" s="8"/>
      <c r="K970" s="8"/>
    </row>
    <row r="971">
      <c r="A971" s="10"/>
      <c r="B971" s="10"/>
      <c r="C971" s="10"/>
      <c r="D971" s="29"/>
      <c r="E971" s="13"/>
      <c r="F971" s="13"/>
      <c r="G971" s="13"/>
      <c r="H971" s="13"/>
      <c r="I971" s="13"/>
      <c r="J971" s="8"/>
      <c r="K971" s="8"/>
    </row>
    <row r="972">
      <c r="A972" s="10"/>
      <c r="B972" s="10"/>
      <c r="C972" s="10"/>
      <c r="D972" s="29"/>
      <c r="E972" s="13"/>
      <c r="F972" s="13"/>
      <c r="G972" s="13"/>
      <c r="H972" s="13"/>
      <c r="I972" s="13"/>
      <c r="J972" s="8"/>
      <c r="K972" s="8"/>
    </row>
    <row r="973">
      <c r="A973" s="10"/>
      <c r="B973" s="10"/>
      <c r="C973" s="10"/>
      <c r="D973" s="29"/>
      <c r="E973" s="13"/>
      <c r="F973" s="13"/>
      <c r="G973" s="13"/>
      <c r="H973" s="13"/>
      <c r="I973" s="13"/>
      <c r="J973" s="8"/>
      <c r="K973" s="8"/>
    </row>
    <row r="974">
      <c r="A974" s="10"/>
      <c r="B974" s="10"/>
      <c r="C974" s="10"/>
      <c r="D974" s="29"/>
      <c r="E974" s="13"/>
      <c r="F974" s="13"/>
      <c r="G974" s="13"/>
      <c r="H974" s="13"/>
      <c r="I974" s="13"/>
      <c r="J974" s="8"/>
      <c r="K974" s="8"/>
    </row>
    <row r="975">
      <c r="A975" s="10"/>
      <c r="B975" s="10"/>
      <c r="C975" s="10"/>
      <c r="D975" s="29"/>
      <c r="E975" s="13"/>
      <c r="F975" s="13"/>
      <c r="G975" s="13"/>
      <c r="H975" s="13"/>
      <c r="I975" s="13"/>
      <c r="J975" s="8"/>
      <c r="K975" s="8"/>
    </row>
    <row r="976">
      <c r="A976" s="10"/>
      <c r="B976" s="10"/>
      <c r="C976" s="10"/>
      <c r="D976" s="29"/>
      <c r="E976" s="13"/>
      <c r="F976" s="13"/>
      <c r="G976" s="13"/>
      <c r="H976" s="13"/>
      <c r="I976" s="13"/>
      <c r="J976" s="8"/>
      <c r="K976" s="8"/>
    </row>
    <row r="977">
      <c r="A977" s="10"/>
      <c r="B977" s="10"/>
      <c r="C977" s="10"/>
      <c r="D977" s="29"/>
      <c r="E977" s="13"/>
      <c r="F977" s="13"/>
      <c r="G977" s="13"/>
      <c r="H977" s="13"/>
      <c r="I977" s="13"/>
      <c r="J977" s="8"/>
      <c r="K977" s="8"/>
    </row>
    <row r="978">
      <c r="A978" s="10"/>
      <c r="B978" s="10"/>
      <c r="C978" s="10"/>
      <c r="D978" s="29"/>
      <c r="E978" s="13"/>
      <c r="F978" s="13"/>
      <c r="G978" s="13"/>
      <c r="H978" s="13"/>
      <c r="I978" s="13"/>
      <c r="J978" s="8"/>
      <c r="K978" s="8"/>
    </row>
    <row r="979">
      <c r="A979" s="10"/>
      <c r="B979" s="10"/>
      <c r="C979" s="10"/>
      <c r="D979" s="29"/>
      <c r="E979" s="13"/>
      <c r="F979" s="13"/>
      <c r="G979" s="13"/>
      <c r="H979" s="13"/>
      <c r="I979" s="13"/>
      <c r="J979" s="8"/>
      <c r="K979" s="8"/>
    </row>
    <row r="980">
      <c r="A980" s="10"/>
      <c r="B980" s="10"/>
      <c r="C980" s="10"/>
      <c r="D980" s="29"/>
      <c r="E980" s="13"/>
      <c r="F980" s="13"/>
      <c r="G980" s="13"/>
      <c r="H980" s="13"/>
      <c r="I980" s="13"/>
      <c r="J980" s="8"/>
      <c r="K980" s="8"/>
    </row>
    <row r="981">
      <c r="A981" s="10"/>
      <c r="B981" s="10"/>
      <c r="C981" s="10"/>
      <c r="D981" s="29"/>
      <c r="E981" s="13"/>
      <c r="F981" s="13"/>
      <c r="G981" s="13"/>
      <c r="H981" s="13"/>
      <c r="I981" s="13"/>
      <c r="J981" s="8"/>
      <c r="K981" s="8"/>
    </row>
    <row r="982">
      <c r="A982" s="10"/>
      <c r="B982" s="10"/>
      <c r="C982" s="10"/>
      <c r="D982" s="29"/>
      <c r="E982" s="13"/>
      <c r="F982" s="13"/>
      <c r="G982" s="13"/>
      <c r="H982" s="13"/>
      <c r="I982" s="13"/>
      <c r="J982" s="8"/>
      <c r="K982" s="8"/>
    </row>
    <row r="983">
      <c r="A983" s="10"/>
      <c r="B983" s="10"/>
      <c r="C983" s="10"/>
      <c r="D983" s="29"/>
      <c r="E983" s="13"/>
      <c r="F983" s="13"/>
      <c r="G983" s="13"/>
      <c r="H983" s="13"/>
      <c r="I983" s="13"/>
      <c r="J983" s="8"/>
      <c r="K983" s="8"/>
    </row>
    <row r="984">
      <c r="A984" s="10"/>
      <c r="B984" s="10"/>
      <c r="C984" s="10"/>
      <c r="D984" s="29"/>
      <c r="E984" s="13"/>
      <c r="F984" s="13"/>
      <c r="G984" s="13"/>
      <c r="H984" s="13"/>
      <c r="I984" s="13"/>
      <c r="J984" s="8"/>
      <c r="K984" s="8"/>
    </row>
    <row r="985">
      <c r="A985" s="10"/>
      <c r="B985" s="10"/>
      <c r="C985" s="10"/>
      <c r="D985" s="29"/>
      <c r="E985" s="13"/>
      <c r="F985" s="13"/>
      <c r="G985" s="13"/>
      <c r="H985" s="13"/>
      <c r="I985" s="13"/>
      <c r="J985" s="8"/>
      <c r="K985" s="8"/>
    </row>
    <row r="986">
      <c r="A986" s="10"/>
      <c r="B986" s="10"/>
      <c r="C986" s="10"/>
      <c r="D986" s="29"/>
      <c r="E986" s="13"/>
      <c r="F986" s="13"/>
      <c r="G986" s="13"/>
      <c r="H986" s="13"/>
      <c r="I986" s="13"/>
      <c r="J986" s="8"/>
      <c r="K986" s="8"/>
    </row>
    <row r="987">
      <c r="A987" s="10"/>
      <c r="B987" s="10"/>
      <c r="C987" s="10"/>
      <c r="D987" s="29"/>
      <c r="E987" s="13"/>
      <c r="F987" s="13"/>
      <c r="G987" s="13"/>
      <c r="H987" s="13"/>
      <c r="I987" s="13"/>
      <c r="J987" s="8"/>
      <c r="K987" s="8"/>
    </row>
    <row r="988">
      <c r="A988" s="10"/>
      <c r="B988" s="10"/>
      <c r="C988" s="10"/>
      <c r="D988" s="29"/>
      <c r="E988" s="13"/>
      <c r="F988" s="13"/>
      <c r="G988" s="13"/>
      <c r="H988" s="13"/>
      <c r="I988" s="13"/>
      <c r="J988" s="8"/>
      <c r="K988" s="8"/>
    </row>
    <row r="989">
      <c r="A989" s="10"/>
      <c r="B989" s="10"/>
      <c r="C989" s="10"/>
      <c r="D989" s="29"/>
      <c r="E989" s="13"/>
      <c r="F989" s="13"/>
      <c r="G989" s="13"/>
      <c r="H989" s="13"/>
      <c r="I989" s="13"/>
      <c r="J989" s="8"/>
      <c r="K989" s="8"/>
    </row>
    <row r="990">
      <c r="A990" s="10"/>
      <c r="B990" s="10"/>
      <c r="C990" s="10"/>
      <c r="D990" s="29"/>
      <c r="E990" s="13"/>
      <c r="F990" s="13"/>
      <c r="G990" s="13"/>
      <c r="H990" s="13"/>
      <c r="I990" s="13"/>
      <c r="J990" s="8"/>
      <c r="K990" s="8"/>
    </row>
    <row r="991">
      <c r="A991" s="10"/>
      <c r="B991" s="10"/>
      <c r="C991" s="10"/>
      <c r="D991" s="29"/>
      <c r="E991" s="13"/>
      <c r="F991" s="13"/>
      <c r="G991" s="13"/>
      <c r="H991" s="13"/>
      <c r="I991" s="13"/>
      <c r="J991" s="8"/>
      <c r="K991" s="8"/>
    </row>
    <row r="992">
      <c r="A992" s="10"/>
      <c r="B992" s="10"/>
      <c r="C992" s="10"/>
      <c r="D992" s="29"/>
      <c r="E992" s="13"/>
      <c r="F992" s="13"/>
      <c r="G992" s="13"/>
      <c r="H992" s="13"/>
      <c r="I992" s="13"/>
      <c r="J992" s="8"/>
      <c r="K992" s="8"/>
    </row>
    <row r="993">
      <c r="A993" s="10"/>
      <c r="B993" s="10"/>
      <c r="C993" s="10"/>
      <c r="D993" s="29"/>
      <c r="E993" s="13"/>
      <c r="F993" s="13"/>
      <c r="G993" s="13"/>
      <c r="H993" s="13"/>
      <c r="I993" s="13"/>
      <c r="J993" s="8"/>
      <c r="K993" s="8"/>
    </row>
    <row r="994">
      <c r="A994" s="10"/>
      <c r="B994" s="10"/>
      <c r="C994" s="10"/>
      <c r="D994" s="29"/>
      <c r="E994" s="13"/>
      <c r="F994" s="13"/>
      <c r="G994" s="13"/>
      <c r="H994" s="13"/>
      <c r="I994" s="13"/>
      <c r="J994" s="8"/>
      <c r="K994" s="8"/>
    </row>
    <row r="995">
      <c r="A995" s="10"/>
      <c r="B995" s="10"/>
      <c r="C995" s="10"/>
      <c r="D995" s="29"/>
      <c r="E995" s="13"/>
      <c r="F995" s="13"/>
      <c r="G995" s="13"/>
      <c r="H995" s="13"/>
      <c r="I995" s="13"/>
      <c r="J995" s="8"/>
      <c r="K995" s="8"/>
    </row>
    <row r="996">
      <c r="A996" s="10"/>
      <c r="B996" s="10"/>
      <c r="C996" s="10"/>
      <c r="D996" s="29"/>
      <c r="E996" s="13"/>
      <c r="F996" s="13"/>
      <c r="G996" s="13"/>
      <c r="H996" s="13"/>
      <c r="I996" s="13"/>
      <c r="J996" s="8"/>
      <c r="K996" s="8"/>
    </row>
    <row r="997">
      <c r="A997" s="10"/>
      <c r="B997" s="10"/>
      <c r="C997" s="10"/>
      <c r="D997" s="29"/>
      <c r="E997" s="13"/>
      <c r="F997" s="13"/>
      <c r="G997" s="13"/>
      <c r="H997" s="13"/>
      <c r="I997" s="13"/>
      <c r="J997" s="8"/>
      <c r="K997" s="8"/>
    </row>
    <row r="998">
      <c r="A998" s="10"/>
      <c r="B998" s="10"/>
      <c r="C998" s="10"/>
      <c r="D998" s="29"/>
      <c r="E998" s="13"/>
      <c r="F998" s="13"/>
      <c r="G998" s="13"/>
      <c r="H998" s="13"/>
      <c r="I998" s="13"/>
      <c r="J998" s="8"/>
      <c r="K998" s="8"/>
    </row>
    <row r="999">
      <c r="A999" s="10"/>
      <c r="B999" s="10"/>
      <c r="C999" s="10"/>
      <c r="D999" s="29"/>
      <c r="E999" s="13"/>
      <c r="F999" s="13"/>
      <c r="G999" s="13"/>
      <c r="H999" s="13"/>
      <c r="I999" s="13"/>
      <c r="J999" s="8"/>
      <c r="K999" s="8"/>
    </row>
    <row r="1000">
      <c r="A1000" s="10"/>
      <c r="B1000" s="10"/>
      <c r="C1000" s="10"/>
      <c r="D1000" s="29"/>
      <c r="E1000" s="13"/>
      <c r="F1000" s="13"/>
      <c r="G1000" s="13"/>
      <c r="H1000" s="13"/>
      <c r="I1000" s="13"/>
      <c r="J1000" s="8"/>
      <c r="K1000" s="8"/>
    </row>
    <row r="1001">
      <c r="A1001" s="10"/>
      <c r="B1001" s="10"/>
      <c r="C1001" s="10"/>
      <c r="D1001" s="29"/>
      <c r="E1001" s="13"/>
      <c r="F1001" s="13"/>
      <c r="G1001" s="13"/>
      <c r="H1001" s="13"/>
      <c r="I1001" s="13"/>
      <c r="J1001" s="8"/>
      <c r="K1001" s="8"/>
    </row>
    <row r="1002">
      <c r="A1002" s="10"/>
      <c r="B1002" s="10"/>
      <c r="C1002" s="10"/>
      <c r="D1002" s="29"/>
      <c r="E1002" s="13"/>
      <c r="F1002" s="13"/>
      <c r="G1002" s="13"/>
      <c r="H1002" s="13"/>
      <c r="I1002" s="13"/>
      <c r="J1002" s="8"/>
      <c r="K1002" s="8"/>
    </row>
    <row r="1003">
      <c r="A1003" s="10"/>
      <c r="B1003" s="10"/>
      <c r="C1003" s="10"/>
      <c r="D1003" s="29"/>
      <c r="E1003" s="13"/>
      <c r="F1003" s="13"/>
      <c r="G1003" s="13"/>
      <c r="H1003" s="13"/>
      <c r="I1003" s="13"/>
      <c r="J1003" s="8"/>
      <c r="K1003" s="8"/>
    </row>
    <row r="1004">
      <c r="A1004" s="10"/>
      <c r="B1004" s="10"/>
      <c r="C1004" s="10"/>
      <c r="D1004" s="29"/>
      <c r="E1004" s="13"/>
      <c r="F1004" s="13"/>
      <c r="G1004" s="13"/>
      <c r="H1004" s="13"/>
      <c r="I1004" s="13"/>
      <c r="J1004" s="8"/>
      <c r="K1004" s="8"/>
    </row>
    <row r="1005">
      <c r="A1005" s="10"/>
      <c r="B1005" s="10"/>
      <c r="C1005" s="10"/>
      <c r="D1005" s="29"/>
      <c r="E1005" s="13"/>
      <c r="F1005" s="13"/>
      <c r="G1005" s="13"/>
      <c r="H1005" s="13"/>
      <c r="I1005" s="13"/>
      <c r="J1005" s="8"/>
      <c r="K1005" s="8"/>
    </row>
    <row r="1006">
      <c r="A1006" s="10"/>
      <c r="B1006" s="10"/>
      <c r="C1006" s="10"/>
      <c r="D1006" s="29"/>
      <c r="E1006" s="13"/>
      <c r="F1006" s="13"/>
      <c r="G1006" s="13"/>
      <c r="H1006" s="13"/>
      <c r="I1006" s="13"/>
      <c r="J1006" s="8"/>
      <c r="K1006" s="8"/>
    </row>
    <row r="1007">
      <c r="A1007" s="10"/>
      <c r="B1007" s="10"/>
      <c r="C1007" s="10"/>
      <c r="D1007" s="29"/>
      <c r="E1007" s="13"/>
      <c r="F1007" s="13"/>
      <c r="G1007" s="13"/>
      <c r="H1007" s="13"/>
      <c r="I1007" s="13"/>
      <c r="J1007" s="8"/>
      <c r="K1007" s="8"/>
    </row>
    <row r="1008">
      <c r="A1008" s="10"/>
      <c r="B1008" s="10"/>
      <c r="C1008" s="10"/>
      <c r="D1008" s="29"/>
      <c r="E1008" s="13"/>
      <c r="F1008" s="13"/>
      <c r="G1008" s="13"/>
      <c r="H1008" s="13"/>
      <c r="I1008" s="13"/>
      <c r="J1008" s="8"/>
      <c r="K1008" s="8"/>
    </row>
    <row r="1009">
      <c r="A1009" s="10"/>
      <c r="B1009" s="10"/>
      <c r="C1009" s="10"/>
      <c r="D1009" s="29"/>
      <c r="E1009" s="13"/>
      <c r="F1009" s="13"/>
      <c r="G1009" s="13"/>
      <c r="H1009" s="13"/>
      <c r="I1009" s="13"/>
      <c r="J1009" s="8"/>
      <c r="K1009" s="8"/>
    </row>
    <row r="1010">
      <c r="A1010" s="10"/>
      <c r="B1010" s="10"/>
      <c r="C1010" s="10"/>
      <c r="D1010" s="29"/>
      <c r="E1010" s="13"/>
      <c r="F1010" s="13"/>
      <c r="G1010" s="13"/>
      <c r="H1010" s="13"/>
      <c r="I1010" s="13"/>
      <c r="J1010" s="8"/>
      <c r="K1010" s="8"/>
    </row>
    <row r="1011">
      <c r="A1011" s="10"/>
      <c r="B1011" s="10"/>
      <c r="C1011" s="10"/>
      <c r="D1011" s="29"/>
      <c r="E1011" s="13"/>
      <c r="F1011" s="13"/>
      <c r="G1011" s="13"/>
      <c r="H1011" s="13"/>
      <c r="I1011" s="13"/>
      <c r="J1011" s="8"/>
      <c r="K1011" s="8"/>
    </row>
    <row r="1012">
      <c r="A1012" s="10"/>
      <c r="B1012" s="10"/>
      <c r="C1012" s="10"/>
      <c r="D1012" s="29"/>
      <c r="E1012" s="13"/>
      <c r="F1012" s="13"/>
      <c r="G1012" s="13"/>
      <c r="H1012" s="13"/>
      <c r="I1012" s="13"/>
      <c r="J1012" s="8"/>
      <c r="K1012" s="8"/>
    </row>
    <row r="1013">
      <c r="A1013" s="10"/>
      <c r="B1013" s="10"/>
      <c r="C1013" s="10"/>
      <c r="D1013" s="29"/>
      <c r="E1013" s="13"/>
      <c r="F1013" s="13"/>
      <c r="G1013" s="13"/>
      <c r="H1013" s="13"/>
      <c r="I1013" s="13"/>
      <c r="J1013" s="8"/>
      <c r="K1013" s="8"/>
    </row>
    <row r="1014">
      <c r="A1014" s="10"/>
      <c r="B1014" s="10"/>
      <c r="C1014" s="10"/>
      <c r="D1014" s="29"/>
      <c r="E1014" s="13"/>
      <c r="F1014" s="13"/>
      <c r="G1014" s="13"/>
      <c r="H1014" s="13"/>
      <c r="I1014" s="13"/>
      <c r="J1014" s="8"/>
      <c r="K1014" s="8"/>
    </row>
    <row r="1015">
      <c r="A1015" s="10"/>
      <c r="B1015" s="10"/>
      <c r="C1015" s="10"/>
      <c r="D1015" s="29"/>
      <c r="E1015" s="13"/>
      <c r="F1015" s="13"/>
      <c r="G1015" s="13"/>
      <c r="H1015" s="13"/>
      <c r="I1015" s="13"/>
      <c r="J1015" s="8"/>
      <c r="K1015" s="8"/>
    </row>
    <row r="1016">
      <c r="A1016" s="10"/>
      <c r="B1016" s="10"/>
      <c r="C1016" s="10"/>
      <c r="D1016" s="29"/>
      <c r="E1016" s="13"/>
      <c r="F1016" s="13"/>
      <c r="G1016" s="13"/>
      <c r="H1016" s="13"/>
      <c r="I1016" s="13"/>
      <c r="J1016" s="8"/>
      <c r="K1016" s="8"/>
    </row>
    <row r="1017">
      <c r="A1017" s="10"/>
      <c r="B1017" s="10"/>
      <c r="C1017" s="10"/>
      <c r="D1017" s="29"/>
      <c r="E1017" s="13"/>
      <c r="F1017" s="13"/>
      <c r="G1017" s="13"/>
      <c r="H1017" s="13"/>
      <c r="I1017" s="13"/>
      <c r="J1017" s="8"/>
      <c r="K1017" s="8"/>
    </row>
    <row r="1018">
      <c r="A1018" s="10"/>
      <c r="B1018" s="10"/>
      <c r="C1018" s="10"/>
      <c r="D1018" s="29"/>
      <c r="E1018" s="13"/>
      <c r="F1018" s="13"/>
      <c r="G1018" s="13"/>
      <c r="H1018" s="13"/>
      <c r="I1018" s="13"/>
      <c r="J1018" s="8"/>
      <c r="K1018" s="8"/>
    </row>
    <row r="1019">
      <c r="A1019" s="10"/>
      <c r="B1019" s="10"/>
      <c r="C1019" s="10"/>
      <c r="D1019" s="29"/>
      <c r="E1019" s="13"/>
      <c r="F1019" s="13"/>
      <c r="G1019" s="13"/>
      <c r="H1019" s="13"/>
      <c r="I1019" s="13"/>
      <c r="J1019" s="8"/>
      <c r="K1019" s="8"/>
    </row>
    <row r="1020">
      <c r="A1020" s="10"/>
      <c r="B1020" s="10"/>
      <c r="C1020" s="10"/>
      <c r="D1020" s="29"/>
      <c r="E1020" s="13"/>
      <c r="F1020" s="13"/>
      <c r="G1020" s="13"/>
      <c r="H1020" s="13"/>
      <c r="I1020" s="13"/>
      <c r="J1020" s="8"/>
      <c r="K1020" s="8"/>
    </row>
    <row r="1021">
      <c r="A1021" s="10"/>
      <c r="B1021" s="10"/>
      <c r="C1021" s="10"/>
      <c r="D1021" s="29"/>
      <c r="E1021" s="13"/>
      <c r="F1021" s="13"/>
      <c r="G1021" s="13"/>
      <c r="H1021" s="13"/>
      <c r="I1021" s="13"/>
      <c r="J1021" s="8"/>
      <c r="K1021" s="8"/>
    </row>
    <row r="1022">
      <c r="A1022" s="10"/>
      <c r="B1022" s="10"/>
      <c r="C1022" s="10"/>
      <c r="D1022" s="29"/>
      <c r="E1022" s="13"/>
      <c r="F1022" s="13"/>
      <c r="G1022" s="13"/>
      <c r="H1022" s="13"/>
      <c r="I1022" s="13"/>
      <c r="J1022" s="8"/>
      <c r="K1022" s="8"/>
    </row>
    <row r="1023">
      <c r="A1023" s="10"/>
      <c r="B1023" s="10"/>
      <c r="C1023" s="10"/>
      <c r="D1023" s="29"/>
      <c r="E1023" s="13"/>
      <c r="F1023" s="13"/>
      <c r="G1023" s="13"/>
      <c r="H1023" s="13"/>
      <c r="I1023" s="13"/>
      <c r="J1023" s="8"/>
      <c r="K1023" s="8"/>
    </row>
    <row r="1024">
      <c r="A1024" s="10"/>
      <c r="B1024" s="10"/>
      <c r="C1024" s="10"/>
      <c r="D1024" s="29"/>
      <c r="E1024" s="13"/>
      <c r="F1024" s="13"/>
      <c r="G1024" s="13"/>
      <c r="H1024" s="13"/>
      <c r="I1024" s="13"/>
      <c r="J1024" s="8"/>
      <c r="K1024" s="8"/>
    </row>
    <row r="1025">
      <c r="A1025" s="10"/>
      <c r="B1025" s="10"/>
      <c r="C1025" s="10"/>
      <c r="D1025" s="29"/>
      <c r="E1025" s="13"/>
      <c r="F1025" s="13"/>
      <c r="G1025" s="13"/>
      <c r="H1025" s="13"/>
      <c r="I1025" s="13"/>
      <c r="J1025" s="8"/>
      <c r="K1025" s="8"/>
    </row>
    <row r="1026">
      <c r="A1026" s="10"/>
      <c r="B1026" s="10"/>
      <c r="C1026" s="10"/>
      <c r="D1026" s="29"/>
      <c r="E1026" s="13"/>
      <c r="F1026" s="13"/>
      <c r="G1026" s="13"/>
      <c r="H1026" s="13"/>
      <c r="I1026" s="13"/>
      <c r="J1026" s="8"/>
      <c r="K1026" s="8"/>
    </row>
    <row r="1027">
      <c r="A1027" s="10"/>
      <c r="B1027" s="10"/>
      <c r="C1027" s="10"/>
      <c r="D1027" s="29"/>
      <c r="E1027" s="13"/>
      <c r="F1027" s="13"/>
      <c r="G1027" s="13"/>
      <c r="H1027" s="13"/>
      <c r="I1027" s="13"/>
      <c r="J1027" s="8"/>
      <c r="K1027" s="8"/>
    </row>
    <row r="1028">
      <c r="A1028" s="10"/>
      <c r="B1028" s="10"/>
      <c r="C1028" s="10"/>
      <c r="D1028" s="29"/>
      <c r="E1028" s="13"/>
      <c r="F1028" s="13"/>
      <c r="G1028" s="13"/>
      <c r="H1028" s="13"/>
      <c r="I1028" s="13"/>
      <c r="J1028" s="8"/>
      <c r="K1028" s="8"/>
    </row>
    <row r="1029">
      <c r="A1029" s="10"/>
      <c r="B1029" s="10"/>
      <c r="C1029" s="10"/>
      <c r="D1029" s="29"/>
      <c r="E1029" s="13"/>
      <c r="F1029" s="13"/>
      <c r="G1029" s="13"/>
      <c r="H1029" s="13"/>
      <c r="I1029" s="13"/>
      <c r="J1029" s="8"/>
      <c r="K1029" s="8"/>
    </row>
    <row r="1030">
      <c r="A1030" s="10"/>
      <c r="B1030" s="10"/>
      <c r="C1030" s="10"/>
      <c r="D1030" s="29"/>
      <c r="E1030" s="13"/>
      <c r="F1030" s="13"/>
      <c r="G1030" s="13"/>
      <c r="H1030" s="13"/>
      <c r="I1030" s="13"/>
      <c r="J1030" s="8"/>
      <c r="K1030" s="8"/>
    </row>
    <row r="1031">
      <c r="A1031" s="10"/>
      <c r="B1031" s="10"/>
      <c r="C1031" s="10"/>
      <c r="D1031" s="29"/>
      <c r="E1031" s="13"/>
      <c r="F1031" s="13"/>
      <c r="G1031" s="13"/>
      <c r="H1031" s="13"/>
      <c r="I1031" s="13"/>
      <c r="J1031" s="8"/>
      <c r="K1031" s="8"/>
    </row>
    <row r="1032">
      <c r="A1032" s="10"/>
      <c r="B1032" s="10"/>
      <c r="C1032" s="10"/>
      <c r="D1032" s="29"/>
      <c r="E1032" s="13"/>
      <c r="F1032" s="13"/>
      <c r="G1032" s="13"/>
      <c r="H1032" s="13"/>
      <c r="I1032" s="13"/>
      <c r="J1032" s="8"/>
      <c r="K1032" s="8"/>
    </row>
    <row r="1033">
      <c r="A1033" s="10"/>
      <c r="B1033" s="10"/>
      <c r="C1033" s="10"/>
      <c r="D1033" s="29"/>
      <c r="E1033" s="13"/>
      <c r="F1033" s="13"/>
      <c r="G1033" s="13"/>
      <c r="H1033" s="13"/>
      <c r="I1033" s="13"/>
      <c r="J1033" s="8"/>
      <c r="K1033" s="8"/>
    </row>
    <row r="1034">
      <c r="A1034" s="10"/>
      <c r="B1034" s="10"/>
      <c r="C1034" s="10"/>
      <c r="D1034" s="29"/>
      <c r="E1034" s="13"/>
      <c r="F1034" s="13"/>
      <c r="G1034" s="13"/>
      <c r="H1034" s="13"/>
      <c r="I1034" s="13"/>
      <c r="J1034" s="8"/>
      <c r="K1034" s="8"/>
    </row>
    <row r="1035">
      <c r="A1035" s="10"/>
      <c r="B1035" s="10"/>
      <c r="C1035" s="10"/>
      <c r="D1035" s="29"/>
      <c r="E1035" s="13"/>
      <c r="F1035" s="13"/>
      <c r="G1035" s="13"/>
      <c r="H1035" s="13"/>
      <c r="I1035" s="13"/>
      <c r="J1035" s="8"/>
      <c r="K1035" s="8"/>
    </row>
    <row r="1036">
      <c r="A1036" s="10"/>
      <c r="B1036" s="10"/>
      <c r="C1036" s="10"/>
      <c r="D1036" s="29"/>
      <c r="E1036" s="13"/>
      <c r="F1036" s="13"/>
      <c r="G1036" s="13"/>
      <c r="H1036" s="13"/>
      <c r="I1036" s="13"/>
      <c r="J1036" s="8"/>
      <c r="K1036" s="8"/>
    </row>
    <row r="1037">
      <c r="A1037" s="10"/>
      <c r="B1037" s="10"/>
      <c r="C1037" s="10"/>
      <c r="D1037" s="29"/>
      <c r="E1037" s="13"/>
      <c r="F1037" s="13"/>
      <c r="G1037" s="13"/>
      <c r="H1037" s="13"/>
      <c r="I1037" s="13"/>
      <c r="J1037" s="8"/>
      <c r="K1037" s="8"/>
    </row>
    <row r="1038">
      <c r="A1038" s="10"/>
      <c r="B1038" s="10"/>
      <c r="C1038" s="10"/>
      <c r="D1038" s="29"/>
      <c r="E1038" s="13"/>
      <c r="F1038" s="13"/>
      <c r="G1038" s="13"/>
      <c r="H1038" s="13"/>
      <c r="I1038" s="13"/>
      <c r="J1038" s="8"/>
      <c r="K1038" s="8"/>
    </row>
    <row r="1039">
      <c r="A1039" s="10"/>
      <c r="B1039" s="10"/>
      <c r="C1039" s="10"/>
      <c r="D1039" s="29"/>
      <c r="E1039" s="13"/>
      <c r="F1039" s="13"/>
      <c r="G1039" s="13"/>
      <c r="H1039" s="13"/>
      <c r="I1039" s="13"/>
      <c r="J1039" s="8"/>
      <c r="K1039" s="8"/>
    </row>
    <row r="1040">
      <c r="A1040" s="10"/>
      <c r="B1040" s="10"/>
      <c r="C1040" s="10"/>
      <c r="D1040" s="29"/>
      <c r="E1040" s="13"/>
      <c r="F1040" s="13"/>
      <c r="G1040" s="13"/>
      <c r="H1040" s="13"/>
      <c r="I1040" s="13"/>
      <c r="J1040" s="8"/>
      <c r="K1040" s="8"/>
    </row>
    <row r="1041">
      <c r="A1041" s="10"/>
      <c r="B1041" s="10"/>
      <c r="C1041" s="10"/>
      <c r="D1041" s="29"/>
      <c r="E1041" s="13"/>
      <c r="F1041" s="13"/>
      <c r="G1041" s="13"/>
      <c r="H1041" s="13"/>
      <c r="I1041" s="13"/>
      <c r="J1041" s="8"/>
      <c r="K1041" s="8"/>
    </row>
    <row r="1042">
      <c r="A1042" s="10"/>
      <c r="B1042" s="10"/>
      <c r="C1042" s="10"/>
      <c r="D1042" s="29"/>
      <c r="E1042" s="13"/>
      <c r="F1042" s="13"/>
      <c r="G1042" s="13"/>
      <c r="H1042" s="13"/>
      <c r="I1042" s="13"/>
      <c r="J1042" s="8"/>
      <c r="K1042" s="8"/>
    </row>
    <row r="1043">
      <c r="A1043" s="10"/>
      <c r="B1043" s="10"/>
      <c r="C1043" s="10"/>
      <c r="D1043" s="29"/>
      <c r="E1043" s="13"/>
      <c r="F1043" s="13"/>
      <c r="G1043" s="13"/>
      <c r="H1043" s="13"/>
      <c r="I1043" s="13"/>
      <c r="J1043" s="8"/>
      <c r="K1043" s="8"/>
    </row>
    <row r="1044">
      <c r="A1044" s="10"/>
      <c r="B1044" s="10"/>
      <c r="C1044" s="10"/>
      <c r="D1044" s="29"/>
      <c r="E1044" s="13"/>
      <c r="F1044" s="13"/>
      <c r="G1044" s="13"/>
      <c r="H1044" s="13"/>
      <c r="I1044" s="13"/>
      <c r="J1044" s="8"/>
      <c r="K1044" s="8"/>
    </row>
    <row r="1045">
      <c r="A1045" s="10"/>
      <c r="B1045" s="10"/>
      <c r="C1045" s="10"/>
      <c r="D1045" s="29"/>
      <c r="E1045" s="13"/>
      <c r="F1045" s="13"/>
      <c r="G1045" s="13"/>
      <c r="H1045" s="13"/>
      <c r="I1045" s="13"/>
      <c r="J1045" s="8"/>
      <c r="K1045" s="8"/>
    </row>
    <row r="1046">
      <c r="A1046" s="10"/>
      <c r="B1046" s="10"/>
      <c r="C1046" s="10"/>
      <c r="D1046" s="29"/>
      <c r="E1046" s="13"/>
      <c r="F1046" s="13"/>
      <c r="G1046" s="13"/>
      <c r="H1046" s="13"/>
      <c r="I1046" s="13"/>
      <c r="J1046" s="8"/>
      <c r="K1046" s="8"/>
    </row>
    <row r="1047">
      <c r="A1047" s="10"/>
      <c r="B1047" s="10"/>
      <c r="C1047" s="10"/>
      <c r="D1047" s="29"/>
      <c r="E1047" s="13"/>
      <c r="F1047" s="13"/>
      <c r="G1047" s="13"/>
      <c r="H1047" s="13"/>
      <c r="I1047" s="13"/>
      <c r="J1047" s="8"/>
      <c r="K1047" s="8"/>
    </row>
    <row r="1048">
      <c r="A1048" s="10"/>
      <c r="B1048" s="10"/>
      <c r="C1048" s="10"/>
      <c r="D1048" s="29"/>
      <c r="E1048" s="13"/>
      <c r="F1048" s="13"/>
      <c r="G1048" s="13"/>
      <c r="H1048" s="13"/>
      <c r="I1048" s="13"/>
      <c r="J1048" s="8"/>
      <c r="K1048" s="8"/>
    </row>
    <row r="1049">
      <c r="A1049" s="10"/>
      <c r="B1049" s="10"/>
      <c r="C1049" s="10"/>
      <c r="D1049" s="29"/>
      <c r="E1049" s="13"/>
      <c r="F1049" s="13"/>
      <c r="G1049" s="13"/>
      <c r="H1049" s="13"/>
      <c r="I1049" s="13"/>
      <c r="J1049" s="8"/>
      <c r="K1049" s="8"/>
    </row>
    <row r="1050">
      <c r="A1050" s="10"/>
      <c r="B1050" s="10"/>
      <c r="C1050" s="10"/>
      <c r="D1050" s="29"/>
      <c r="E1050" s="13"/>
      <c r="F1050" s="13"/>
      <c r="G1050" s="13"/>
      <c r="H1050" s="13"/>
      <c r="I1050" s="13"/>
      <c r="J1050" s="8"/>
      <c r="K1050" s="8"/>
    </row>
    <row r="1051">
      <c r="A1051" s="10"/>
      <c r="B1051" s="10"/>
      <c r="C1051" s="10"/>
      <c r="D1051" s="29"/>
      <c r="E1051" s="13"/>
      <c r="F1051" s="13"/>
      <c r="G1051" s="13"/>
      <c r="H1051" s="13"/>
      <c r="I1051" s="13"/>
      <c r="J1051" s="8"/>
      <c r="K1051" s="8"/>
    </row>
    <row r="1052">
      <c r="A1052" s="10"/>
      <c r="B1052" s="10"/>
      <c r="C1052" s="10"/>
      <c r="D1052" s="29"/>
      <c r="E1052" s="13"/>
      <c r="F1052" s="13"/>
      <c r="G1052" s="13"/>
      <c r="H1052" s="13"/>
      <c r="I1052" s="13"/>
      <c r="J1052" s="8"/>
      <c r="K1052" s="8"/>
    </row>
    <row r="1053">
      <c r="A1053" s="10"/>
      <c r="B1053" s="10"/>
      <c r="C1053" s="10"/>
      <c r="D1053" s="29"/>
      <c r="E1053" s="13"/>
      <c r="F1053" s="13"/>
      <c r="G1053" s="13"/>
      <c r="H1053" s="13"/>
      <c r="I1053" s="13"/>
      <c r="J1053" s="8"/>
      <c r="K1053" s="8"/>
    </row>
    <row r="1054">
      <c r="A1054" s="10"/>
      <c r="B1054" s="10"/>
      <c r="C1054" s="10"/>
      <c r="D1054" s="29"/>
      <c r="E1054" s="13"/>
      <c r="F1054" s="13"/>
      <c r="G1054" s="13"/>
      <c r="H1054" s="13"/>
      <c r="I1054" s="13"/>
      <c r="J1054" s="8"/>
      <c r="K1054" s="8"/>
    </row>
    <row r="1055">
      <c r="A1055" s="10"/>
      <c r="B1055" s="10"/>
      <c r="C1055" s="10"/>
      <c r="D1055" s="29"/>
      <c r="E1055" s="13"/>
      <c r="F1055" s="13"/>
      <c r="G1055" s="13"/>
      <c r="H1055" s="13"/>
      <c r="I1055" s="13"/>
      <c r="J1055" s="8"/>
      <c r="K1055" s="8"/>
    </row>
    <row r="1056">
      <c r="A1056" s="10"/>
      <c r="B1056" s="10"/>
      <c r="C1056" s="10"/>
      <c r="D1056" s="29"/>
      <c r="E1056" s="13"/>
      <c r="F1056" s="13"/>
      <c r="G1056" s="13"/>
      <c r="H1056" s="13"/>
      <c r="I1056" s="13"/>
      <c r="J1056" s="8"/>
      <c r="K1056" s="8"/>
    </row>
    <row r="1057">
      <c r="A1057" s="10"/>
      <c r="B1057" s="10"/>
      <c r="C1057" s="10"/>
      <c r="D1057" s="29"/>
      <c r="E1057" s="13"/>
      <c r="F1057" s="13"/>
      <c r="G1057" s="13"/>
      <c r="H1057" s="13"/>
      <c r="I1057" s="13"/>
      <c r="J1057" s="8"/>
      <c r="K1057" s="8"/>
    </row>
    <row r="1058">
      <c r="A1058" s="10"/>
      <c r="B1058" s="10"/>
      <c r="C1058" s="10"/>
      <c r="D1058" s="29"/>
      <c r="E1058" s="13"/>
      <c r="F1058" s="13"/>
      <c r="G1058" s="13"/>
      <c r="H1058" s="13"/>
      <c r="I1058" s="13"/>
      <c r="J1058" s="8"/>
      <c r="K1058" s="8"/>
    </row>
    <row r="1059">
      <c r="A1059" s="10"/>
      <c r="B1059" s="10"/>
      <c r="C1059" s="10"/>
      <c r="D1059" s="29"/>
      <c r="E1059" s="13"/>
      <c r="F1059" s="13"/>
      <c r="G1059" s="13"/>
      <c r="H1059" s="13"/>
      <c r="I1059" s="13"/>
      <c r="J1059" s="8"/>
      <c r="K1059" s="8"/>
    </row>
    <row r="1060">
      <c r="A1060" s="10"/>
      <c r="B1060" s="10"/>
      <c r="C1060" s="10"/>
      <c r="D1060" s="29"/>
      <c r="E1060" s="13"/>
      <c r="F1060" s="13"/>
      <c r="G1060" s="13"/>
      <c r="H1060" s="13"/>
      <c r="I1060" s="13"/>
      <c r="J1060" s="8"/>
      <c r="K1060" s="8"/>
    </row>
    <row r="1061">
      <c r="A1061" s="10"/>
      <c r="B1061" s="10"/>
      <c r="C1061" s="10"/>
      <c r="D1061" s="29"/>
      <c r="E1061" s="13"/>
      <c r="F1061" s="13"/>
      <c r="G1061" s="13"/>
      <c r="H1061" s="13"/>
      <c r="I1061" s="13"/>
      <c r="J1061" s="8"/>
      <c r="K1061" s="8"/>
    </row>
    <row r="1062">
      <c r="A1062" s="10"/>
      <c r="B1062" s="10"/>
      <c r="C1062" s="10"/>
      <c r="D1062" s="29"/>
      <c r="E1062" s="13"/>
      <c r="F1062" s="13"/>
      <c r="G1062" s="13"/>
      <c r="H1062" s="13"/>
      <c r="I1062" s="13"/>
      <c r="J1062" s="8"/>
      <c r="K1062" s="8"/>
    </row>
    <row r="1063">
      <c r="A1063" s="10"/>
      <c r="B1063" s="10"/>
      <c r="C1063" s="10"/>
      <c r="D1063" s="29"/>
      <c r="E1063" s="13"/>
      <c r="F1063" s="13"/>
      <c r="G1063" s="13"/>
      <c r="H1063" s="13"/>
      <c r="I1063" s="13"/>
      <c r="J1063" s="8"/>
      <c r="K1063" s="8"/>
    </row>
    <row r="1064">
      <c r="A1064" s="10"/>
      <c r="B1064" s="10"/>
      <c r="C1064" s="10"/>
      <c r="D1064" s="29"/>
      <c r="E1064" s="13"/>
      <c r="F1064" s="13"/>
      <c r="G1064" s="13"/>
      <c r="H1064" s="13"/>
      <c r="I1064" s="13"/>
      <c r="J1064" s="8"/>
      <c r="K1064" s="8"/>
    </row>
    <row r="1065">
      <c r="A1065" s="10"/>
      <c r="B1065" s="10"/>
      <c r="C1065" s="10"/>
      <c r="D1065" s="29"/>
      <c r="E1065" s="13"/>
      <c r="F1065" s="13"/>
      <c r="G1065" s="13"/>
      <c r="H1065" s="13"/>
      <c r="I1065" s="13"/>
      <c r="J1065" s="8"/>
      <c r="K1065" s="8"/>
    </row>
    <row r="1066">
      <c r="A1066" s="10"/>
      <c r="B1066" s="10"/>
      <c r="C1066" s="10"/>
      <c r="D1066" s="29"/>
      <c r="E1066" s="13"/>
      <c r="F1066" s="13"/>
      <c r="G1066" s="13"/>
      <c r="H1066" s="13"/>
      <c r="I1066" s="13"/>
      <c r="J1066" s="8"/>
      <c r="K1066" s="8"/>
    </row>
    <row r="1067">
      <c r="A1067" s="10"/>
      <c r="B1067" s="10"/>
      <c r="C1067" s="10"/>
      <c r="D1067" s="29"/>
      <c r="E1067" s="13"/>
      <c r="F1067" s="13"/>
      <c r="G1067" s="13"/>
      <c r="H1067" s="13"/>
      <c r="I1067" s="13"/>
      <c r="J1067" s="8"/>
      <c r="K1067" s="8"/>
    </row>
    <row r="1068">
      <c r="A1068" s="10"/>
      <c r="B1068" s="10"/>
      <c r="C1068" s="10"/>
      <c r="D1068" s="29"/>
      <c r="E1068" s="13"/>
      <c r="F1068" s="13"/>
      <c r="G1068" s="13"/>
      <c r="H1068" s="13"/>
      <c r="I1068" s="13"/>
      <c r="J1068" s="8"/>
      <c r="K1068" s="8"/>
    </row>
    <row r="1069">
      <c r="A1069" s="10"/>
      <c r="B1069" s="10"/>
      <c r="C1069" s="10"/>
      <c r="D1069" s="29"/>
      <c r="E1069" s="13"/>
      <c r="F1069" s="13"/>
      <c r="G1069" s="13"/>
      <c r="H1069" s="13"/>
      <c r="I1069" s="13"/>
      <c r="J1069" s="8"/>
      <c r="K1069" s="8"/>
    </row>
    <row r="1070">
      <c r="A1070" s="10"/>
      <c r="B1070" s="10"/>
      <c r="C1070" s="10"/>
      <c r="D1070" s="29"/>
      <c r="E1070" s="13"/>
      <c r="F1070" s="13"/>
      <c r="G1070" s="13"/>
      <c r="H1070" s="13"/>
      <c r="I1070" s="13"/>
      <c r="J1070" s="8"/>
      <c r="K1070" s="8"/>
    </row>
    <row r="1071">
      <c r="A1071" s="10"/>
      <c r="B1071" s="10"/>
      <c r="C1071" s="10"/>
      <c r="D1071" s="29"/>
      <c r="E1071" s="13"/>
      <c r="F1071" s="13"/>
      <c r="G1071" s="13"/>
      <c r="H1071" s="13"/>
      <c r="I1071" s="13"/>
      <c r="J1071" s="8"/>
      <c r="K1071" s="8"/>
    </row>
    <row r="1072">
      <c r="A1072" s="10"/>
      <c r="B1072" s="10"/>
      <c r="C1072" s="10"/>
      <c r="D1072" s="29"/>
      <c r="E1072" s="13"/>
      <c r="F1072" s="13"/>
      <c r="G1072" s="13"/>
      <c r="H1072" s="13"/>
      <c r="I1072" s="13"/>
      <c r="J1072" s="8"/>
      <c r="K1072" s="8"/>
    </row>
    <row r="1073">
      <c r="A1073" s="10"/>
      <c r="B1073" s="10"/>
      <c r="C1073" s="10"/>
      <c r="D1073" s="29"/>
      <c r="E1073" s="13"/>
      <c r="F1073" s="13"/>
      <c r="G1073" s="13"/>
      <c r="H1073" s="13"/>
      <c r="I1073" s="13"/>
      <c r="J1073" s="8"/>
      <c r="K1073" s="8"/>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57"/>
    <col customWidth="1" min="2" max="2" width="6.0"/>
    <col customWidth="1" min="3" max="3" width="65.29"/>
    <col customWidth="1" min="4" max="4" width="19.0"/>
    <col customWidth="1" min="8" max="8" width="19.0"/>
    <col customWidth="1" min="10" max="10" width="92.43"/>
    <col customWidth="1" min="12" max="12" width="23.43"/>
  </cols>
  <sheetData>
    <row r="1">
      <c r="A1" s="10"/>
      <c r="B1" s="222" t="s">
        <v>0</v>
      </c>
      <c r="C1" s="29"/>
      <c r="D1" s="146" t="s">
        <v>1</v>
      </c>
      <c r="E1" s="146" t="s">
        <v>2</v>
      </c>
      <c r="F1" s="146" t="s">
        <v>3</v>
      </c>
      <c r="G1" s="146" t="s">
        <v>4</v>
      </c>
      <c r="H1" s="223" t="s">
        <v>197</v>
      </c>
      <c r="I1" s="223" t="s">
        <v>198</v>
      </c>
      <c r="J1" s="3" t="s">
        <v>6</v>
      </c>
    </row>
    <row r="2">
      <c r="A2" s="24" t="s">
        <v>199</v>
      </c>
      <c r="B2" s="24"/>
      <c r="C2" s="25"/>
      <c r="D2" s="41"/>
      <c r="E2" s="9"/>
      <c r="F2" s="9"/>
      <c r="G2" s="9"/>
      <c r="H2" s="41"/>
      <c r="I2" s="9"/>
      <c r="J2" s="8"/>
    </row>
    <row r="3">
      <c r="A3" s="64"/>
      <c r="C3" s="10" t="s">
        <v>20</v>
      </c>
      <c r="D3" s="224">
        <v>100.0</v>
      </c>
      <c r="E3" s="225">
        <v>50.0</v>
      </c>
      <c r="F3" s="225">
        <v>25.0</v>
      </c>
      <c r="G3" s="225">
        <v>10.0</v>
      </c>
      <c r="H3" s="41"/>
      <c r="I3" s="9"/>
      <c r="J3" s="8"/>
    </row>
    <row r="4">
      <c r="A4" s="24" t="s">
        <v>174</v>
      </c>
      <c r="B4" s="24"/>
      <c r="C4" s="25"/>
      <c r="D4" s="226">
        <v>2500.0</v>
      </c>
      <c r="E4" s="227">
        <v>0.0</v>
      </c>
      <c r="F4" s="227">
        <v>0.0</v>
      </c>
      <c r="G4" s="227">
        <v>0.0</v>
      </c>
      <c r="H4" s="228"/>
      <c r="I4" s="229"/>
      <c r="J4" s="8"/>
    </row>
    <row r="5">
      <c r="B5" s="10"/>
      <c r="C5" s="29"/>
      <c r="D5" s="41"/>
      <c r="E5" s="9"/>
      <c r="F5" s="9"/>
      <c r="G5" s="9"/>
      <c r="H5" s="41"/>
      <c r="I5" s="9"/>
      <c r="J5" s="8"/>
      <c r="K5" s="9"/>
      <c r="L5" s="9"/>
    </row>
    <row r="6">
      <c r="A6" s="28" t="s">
        <v>31</v>
      </c>
      <c r="B6" s="10"/>
      <c r="C6" s="29"/>
      <c r="D6" s="41"/>
      <c r="E6" s="9"/>
      <c r="F6" s="9"/>
      <c r="G6" s="9"/>
      <c r="H6" s="41"/>
      <c r="I6" s="9"/>
      <c r="J6" s="8"/>
      <c r="K6" s="9"/>
      <c r="L6" s="9"/>
    </row>
    <row r="7">
      <c r="B7" s="10"/>
      <c r="C7" s="29" t="s">
        <v>36</v>
      </c>
      <c r="D7" s="224"/>
      <c r="E7" s="9"/>
      <c r="F7" s="9"/>
      <c r="G7" s="9"/>
      <c r="H7" s="41"/>
      <c r="I7" s="9"/>
      <c r="J7" s="8" t="s">
        <v>176</v>
      </c>
      <c r="K7" s="9" t="s">
        <v>177</v>
      </c>
      <c r="L7" s="9" t="s">
        <v>178</v>
      </c>
    </row>
    <row r="8">
      <c r="A8" s="24"/>
      <c r="B8" s="24"/>
      <c r="C8" s="25"/>
      <c r="D8" s="41"/>
      <c r="E8" s="9"/>
      <c r="F8" s="9"/>
      <c r="G8" s="9"/>
      <c r="H8" s="41"/>
      <c r="I8" s="9"/>
      <c r="J8" s="8" t="s">
        <v>37</v>
      </c>
    </row>
    <row r="9">
      <c r="A9" s="24" t="s">
        <v>200</v>
      </c>
      <c r="B9" s="24"/>
      <c r="C9" s="25"/>
      <c r="D9" s="230"/>
      <c r="E9" s="231"/>
      <c r="F9" s="231"/>
      <c r="G9" s="231"/>
      <c r="H9" s="230"/>
      <c r="I9" s="231"/>
      <c r="J9" s="8" t="s">
        <v>201</v>
      </c>
    </row>
    <row r="10">
      <c r="A10" s="24"/>
      <c r="B10" s="24" t="s">
        <v>40</v>
      </c>
      <c r="C10" s="25"/>
      <c r="D10" s="226">
        <v>25000.0</v>
      </c>
      <c r="E10" s="227">
        <v>3500.0</v>
      </c>
      <c r="F10" s="227"/>
      <c r="G10" s="227"/>
      <c r="H10" s="232"/>
      <c r="I10" s="233">
        <f>sum(D10:G10)</f>
        <v>28500</v>
      </c>
      <c r="J10" s="8"/>
    </row>
    <row r="11">
      <c r="A11" s="24"/>
      <c r="B11" s="24" t="s">
        <v>42</v>
      </c>
      <c r="C11" s="25"/>
      <c r="D11" s="234">
        <f t="shared" ref="D11:G11" si="1">D10/sum($D10:$G10)</f>
        <v>0.8771929825</v>
      </c>
      <c r="E11" s="234">
        <f t="shared" si="1"/>
        <v>0.1228070175</v>
      </c>
      <c r="F11" s="234">
        <f t="shared" si="1"/>
        <v>0</v>
      </c>
      <c r="G11" s="234">
        <f t="shared" si="1"/>
        <v>0</v>
      </c>
      <c r="H11" s="41"/>
      <c r="I11" s="9"/>
      <c r="J11" s="8"/>
    </row>
    <row r="12">
      <c r="A12" s="24" t="s">
        <v>200</v>
      </c>
      <c r="B12" s="24"/>
      <c r="C12" s="25"/>
      <c r="D12" s="235">
        <v>0.5</v>
      </c>
      <c r="E12" s="236">
        <v>0.15</v>
      </c>
      <c r="F12" s="236">
        <v>0.2</v>
      </c>
      <c r="G12" s="236">
        <v>0.15</v>
      </c>
      <c r="H12" s="232"/>
      <c r="I12" s="237"/>
      <c r="J12" s="8"/>
    </row>
    <row r="13">
      <c r="A13" s="24"/>
      <c r="B13" s="24" t="s">
        <v>46</v>
      </c>
      <c r="C13" s="25"/>
      <c r="D13" s="234">
        <f>sum(D12:G12)</f>
        <v>1</v>
      </c>
      <c r="E13" s="9"/>
      <c r="F13" s="9"/>
      <c r="G13" s="9"/>
      <c r="H13" s="41"/>
      <c r="I13" s="9"/>
      <c r="J13" s="8"/>
    </row>
    <row r="14">
      <c r="A14" s="24"/>
      <c r="B14" s="24"/>
      <c r="C14" s="25"/>
      <c r="D14" s="41"/>
      <c r="E14" s="9"/>
      <c r="F14" s="9"/>
      <c r="G14" s="9"/>
      <c r="H14" s="41"/>
      <c r="I14" s="9"/>
      <c r="J14" s="8"/>
    </row>
    <row r="15">
      <c r="A15" s="109" t="s">
        <v>181</v>
      </c>
      <c r="B15" s="109"/>
      <c r="C15" s="238"/>
      <c r="D15" s="239"/>
      <c r="E15" s="240"/>
      <c r="F15" s="240"/>
      <c r="G15" s="240"/>
      <c r="H15" s="239"/>
      <c r="I15" s="240"/>
      <c r="J15" s="8"/>
    </row>
    <row r="16">
      <c r="A16" s="10"/>
      <c r="B16" s="10" t="s">
        <v>182</v>
      </c>
      <c r="C16" s="29"/>
      <c r="D16" s="226">
        <v>100.0</v>
      </c>
      <c r="E16" s="226">
        <v>100.0</v>
      </c>
      <c r="F16" s="226">
        <v>100.0</v>
      </c>
      <c r="G16" s="226">
        <v>100.0</v>
      </c>
      <c r="H16" s="226"/>
      <c r="I16" s="226"/>
      <c r="J16" s="8" t="s">
        <v>50</v>
      </c>
    </row>
    <row r="17">
      <c r="A17" s="211" t="s">
        <v>183</v>
      </c>
      <c r="B17" s="211"/>
      <c r="C17" s="212"/>
      <c r="D17" s="241">
        <f t="shared" ref="D17:G17" si="2">D16</f>
        <v>100</v>
      </c>
      <c r="E17" s="242">
        <f t="shared" si="2"/>
        <v>100</v>
      </c>
      <c r="F17" s="242">
        <f t="shared" si="2"/>
        <v>100</v>
      </c>
      <c r="G17" s="242">
        <f t="shared" si="2"/>
        <v>100</v>
      </c>
      <c r="H17" s="239"/>
      <c r="I17" s="240"/>
      <c r="J17" s="8"/>
    </row>
    <row r="18">
      <c r="A18" s="10"/>
      <c r="B18" s="10"/>
      <c r="C18" s="29"/>
      <c r="D18" s="41"/>
      <c r="E18" s="9"/>
      <c r="F18" s="9"/>
      <c r="G18" s="9"/>
      <c r="H18" s="41"/>
      <c r="I18" s="9"/>
      <c r="J18" s="8"/>
    </row>
    <row r="19">
      <c r="A19" s="243" t="s">
        <v>185</v>
      </c>
      <c r="B19" s="243"/>
      <c r="C19" s="244"/>
      <c r="D19" s="30"/>
      <c r="E19" s="240"/>
      <c r="F19" s="240"/>
      <c r="G19" s="240"/>
      <c r="H19" s="245" t="s">
        <v>202</v>
      </c>
      <c r="I19" s="9"/>
      <c r="J19" s="8" t="s">
        <v>186</v>
      </c>
    </row>
    <row r="20">
      <c r="A20" s="64"/>
      <c r="B20" s="24" t="s">
        <v>56</v>
      </c>
      <c r="C20" s="10"/>
      <c r="D20" s="228"/>
      <c r="E20" s="9"/>
      <c r="F20" s="9"/>
      <c r="G20" s="9"/>
      <c r="H20" s="228"/>
      <c r="I20" s="9"/>
      <c r="J20" s="8"/>
    </row>
    <row r="21">
      <c r="A21" s="64"/>
      <c r="B21" s="64"/>
      <c r="C21" s="10" t="s">
        <v>57</v>
      </c>
      <c r="D21" s="246"/>
      <c r="E21" s="247"/>
      <c r="F21" s="247"/>
      <c r="G21" s="247"/>
      <c r="H21" s="226">
        <v>1500.0</v>
      </c>
      <c r="I21" s="9"/>
      <c r="J21" s="8" t="s">
        <v>58</v>
      </c>
    </row>
    <row r="22">
      <c r="A22" s="64"/>
      <c r="B22" s="64"/>
      <c r="C22" s="10" t="s">
        <v>59</v>
      </c>
      <c r="D22" s="246"/>
      <c r="E22" s="247"/>
      <c r="F22" s="247"/>
      <c r="G22" s="247"/>
      <c r="H22" s="226">
        <v>5000.0</v>
      </c>
      <c r="I22" s="9"/>
      <c r="J22" s="8" t="s">
        <v>60</v>
      </c>
    </row>
    <row r="23">
      <c r="A23" s="64"/>
      <c r="B23" s="64"/>
      <c r="C23" s="10" t="s">
        <v>61</v>
      </c>
      <c r="D23" s="246"/>
      <c r="E23" s="247"/>
      <c r="F23" s="247"/>
      <c r="G23" s="247"/>
      <c r="H23" s="226">
        <v>4000.0</v>
      </c>
      <c r="I23" s="9"/>
      <c r="J23" s="8" t="s">
        <v>62</v>
      </c>
    </row>
    <row r="24">
      <c r="A24" s="64"/>
      <c r="B24" s="248" t="s">
        <v>65</v>
      </c>
      <c r="C24" s="10"/>
      <c r="D24" s="246"/>
      <c r="E24" s="247"/>
      <c r="F24" s="247"/>
      <c r="G24" s="247"/>
      <c r="H24" s="228"/>
      <c r="I24" s="9"/>
      <c r="J24" s="8"/>
    </row>
    <row r="25">
      <c r="A25" s="64"/>
      <c r="B25" s="64"/>
      <c r="C25" s="10" t="s">
        <v>66</v>
      </c>
      <c r="D25" s="246"/>
      <c r="E25" s="247"/>
      <c r="F25" s="247"/>
      <c r="G25" s="247"/>
      <c r="H25" s="226">
        <v>2500.0</v>
      </c>
      <c r="I25" s="9"/>
      <c r="J25" s="8" t="s">
        <v>67</v>
      </c>
    </row>
    <row r="26">
      <c r="A26" s="64"/>
      <c r="B26" s="64"/>
      <c r="C26" s="10" t="s">
        <v>68</v>
      </c>
      <c r="D26" s="246"/>
      <c r="E26" s="247"/>
      <c r="F26" s="247"/>
      <c r="G26" s="247"/>
      <c r="H26" s="226">
        <v>0.0</v>
      </c>
      <c r="I26" s="9"/>
      <c r="J26" s="8" t="s">
        <v>69</v>
      </c>
    </row>
    <row r="27">
      <c r="A27" s="64"/>
      <c r="B27" s="64"/>
      <c r="C27" s="10" t="s">
        <v>70</v>
      </c>
      <c r="D27" s="246"/>
      <c r="E27" s="247"/>
      <c r="F27" s="247"/>
      <c r="G27" s="247"/>
      <c r="H27" s="226">
        <v>500.0</v>
      </c>
      <c r="I27" s="9"/>
      <c r="J27" s="8" t="s">
        <v>187</v>
      </c>
    </row>
    <row r="28">
      <c r="A28" s="64"/>
      <c r="B28" s="64"/>
      <c r="C28" s="10" t="s">
        <v>72</v>
      </c>
      <c r="D28" s="246"/>
      <c r="E28" s="247"/>
      <c r="F28" s="247"/>
      <c r="G28" s="247"/>
      <c r="H28" s="226">
        <v>0.0</v>
      </c>
      <c r="I28" s="9"/>
      <c r="J28" s="8"/>
    </row>
    <row r="29">
      <c r="A29" s="64"/>
      <c r="B29" s="64"/>
      <c r="C29" s="10" t="s">
        <v>73</v>
      </c>
      <c r="D29" s="246"/>
      <c r="E29" s="247"/>
      <c r="F29" s="247"/>
      <c r="G29" s="247"/>
      <c r="H29" s="226">
        <v>50.0</v>
      </c>
      <c r="I29" s="9"/>
      <c r="J29" s="8" t="s">
        <v>74</v>
      </c>
    </row>
    <row r="30">
      <c r="A30" s="64"/>
      <c r="B30" s="10"/>
      <c r="C30" s="10" t="s">
        <v>75</v>
      </c>
      <c r="D30" s="246"/>
      <c r="E30" s="247"/>
      <c r="F30" s="247"/>
      <c r="G30" s="247"/>
      <c r="H30" s="226">
        <v>50.0</v>
      </c>
      <c r="I30" s="9"/>
      <c r="J30" s="8" t="s">
        <v>76</v>
      </c>
    </row>
    <row r="31">
      <c r="A31" s="64"/>
      <c r="B31" s="10"/>
      <c r="C31" s="10" t="s">
        <v>77</v>
      </c>
      <c r="D31" s="246"/>
      <c r="E31" s="247"/>
      <c r="F31" s="247"/>
      <c r="G31" s="247"/>
      <c r="H31" s="226">
        <v>0.0</v>
      </c>
      <c r="I31" s="9"/>
      <c r="J31" s="8"/>
    </row>
    <row r="32">
      <c r="A32" s="64"/>
      <c r="B32" s="10"/>
      <c r="C32" s="10" t="s">
        <v>78</v>
      </c>
      <c r="D32" s="246"/>
      <c r="E32" s="247"/>
      <c r="F32" s="247"/>
      <c r="G32" s="247"/>
      <c r="H32" s="226">
        <v>0.0</v>
      </c>
      <c r="I32" s="9"/>
      <c r="J32" s="8" t="s">
        <v>79</v>
      </c>
    </row>
    <row r="33">
      <c r="A33" s="24" t="s">
        <v>82</v>
      </c>
      <c r="B33" s="10"/>
      <c r="C33" s="29"/>
      <c r="D33" s="246"/>
      <c r="E33" s="247"/>
      <c r="F33" s="247"/>
      <c r="G33" s="247"/>
      <c r="H33" s="249">
        <f>sum(H21:H32)</f>
        <v>13600</v>
      </c>
      <c r="I33" s="9"/>
      <c r="J33" s="8"/>
    </row>
    <row r="34">
      <c r="A34" s="24" t="s">
        <v>84</v>
      </c>
      <c r="B34" s="10"/>
      <c r="C34" s="29"/>
      <c r="D34" s="250">
        <f t="shared" ref="D34:G34" si="3">$H33*D12</f>
        <v>6800</v>
      </c>
      <c r="E34" s="251">
        <f t="shared" si="3"/>
        <v>2040</v>
      </c>
      <c r="F34" s="251">
        <f t="shared" si="3"/>
        <v>2720</v>
      </c>
      <c r="G34" s="251">
        <f t="shared" si="3"/>
        <v>2040</v>
      </c>
      <c r="H34" s="252"/>
      <c r="I34" s="247"/>
      <c r="J34" s="8"/>
    </row>
    <row r="35">
      <c r="A35" s="57" t="s">
        <v>86</v>
      </c>
      <c r="B35" s="57"/>
      <c r="C35" s="58"/>
      <c r="D35" s="241">
        <f t="shared" ref="D35:G35" si="4">D34/D$3</f>
        <v>68</v>
      </c>
      <c r="E35" s="253">
        <f t="shared" si="4"/>
        <v>40.8</v>
      </c>
      <c r="F35" s="253">
        <f t="shared" si="4"/>
        <v>108.8</v>
      </c>
      <c r="G35" s="253">
        <f t="shared" si="4"/>
        <v>204</v>
      </c>
      <c r="H35" s="254"/>
      <c r="I35" s="255"/>
      <c r="J35" s="91"/>
      <c r="K35" s="93"/>
      <c r="L35" s="93"/>
      <c r="M35" s="93"/>
      <c r="N35" s="93"/>
      <c r="O35" s="93"/>
      <c r="P35" s="93"/>
      <c r="Q35" s="93"/>
      <c r="R35" s="93"/>
      <c r="S35" s="93"/>
      <c r="T35" s="93"/>
      <c r="U35" s="93"/>
      <c r="V35" s="93"/>
      <c r="W35" s="93"/>
      <c r="X35" s="93"/>
      <c r="Y35" s="93"/>
      <c r="Z35" s="93"/>
      <c r="AA35" s="93"/>
      <c r="AB35" s="93"/>
      <c r="AC35" s="93"/>
      <c r="AD35" s="93"/>
    </row>
    <row r="36">
      <c r="A36" s="10"/>
      <c r="B36" s="10"/>
      <c r="C36" s="29"/>
      <c r="D36" s="41"/>
      <c r="E36" s="9"/>
      <c r="F36" s="9"/>
      <c r="G36" s="9"/>
      <c r="H36" s="41"/>
      <c r="I36" s="9"/>
      <c r="J36" s="8"/>
    </row>
    <row r="37">
      <c r="A37" s="109" t="s">
        <v>190</v>
      </c>
      <c r="B37" s="109"/>
      <c r="C37" s="238"/>
      <c r="D37" s="256" t="s">
        <v>1</v>
      </c>
      <c r="E37" s="257" t="s">
        <v>2</v>
      </c>
      <c r="F37" s="257" t="s">
        <v>3</v>
      </c>
      <c r="G37" s="257" t="s">
        <v>4</v>
      </c>
      <c r="H37" s="256" t="s">
        <v>203</v>
      </c>
      <c r="I37" s="257"/>
      <c r="J37" s="8" t="s">
        <v>89</v>
      </c>
    </row>
    <row r="38">
      <c r="A38" s="10"/>
      <c r="B38" s="10"/>
      <c r="C38" s="29"/>
      <c r="D38" s="41" t="s">
        <v>204</v>
      </c>
      <c r="E38" s="9"/>
      <c r="F38" s="9"/>
      <c r="G38" s="9"/>
      <c r="H38" s="41"/>
      <c r="I38" s="9"/>
      <c r="J38" s="8" t="s">
        <v>192</v>
      </c>
    </row>
    <row r="39">
      <c r="A39" s="64"/>
      <c r="B39" s="24" t="s">
        <v>90</v>
      </c>
      <c r="C39" s="29"/>
      <c r="D39" s="258"/>
      <c r="H39" s="258"/>
      <c r="J39" s="8" t="s">
        <v>191</v>
      </c>
    </row>
    <row r="40">
      <c r="A40" s="10"/>
      <c r="B40" s="10"/>
      <c r="C40" s="29" t="s">
        <v>94</v>
      </c>
      <c r="D40" s="226"/>
      <c r="E40" s="227"/>
      <c r="F40" s="227"/>
      <c r="G40" s="227"/>
      <c r="H40" s="226"/>
      <c r="I40" s="227"/>
      <c r="J40" s="8"/>
      <c r="K40" s="9"/>
      <c r="L40" s="9"/>
    </row>
    <row r="41">
      <c r="A41" s="10"/>
      <c r="B41" s="10"/>
      <c r="C41" s="29" t="s">
        <v>97</v>
      </c>
      <c r="D41" s="226"/>
      <c r="E41" s="227"/>
      <c r="F41" s="227">
        <v>500.0</v>
      </c>
      <c r="G41" s="227"/>
      <c r="H41" s="226"/>
      <c r="I41" s="227"/>
      <c r="J41" s="8"/>
      <c r="K41" s="9"/>
      <c r="L41" s="9"/>
    </row>
    <row r="42">
      <c r="A42" s="10"/>
      <c r="B42" s="10"/>
      <c r="C42" s="29" t="s">
        <v>98</v>
      </c>
      <c r="D42" s="226"/>
      <c r="E42" s="227"/>
      <c r="F42" s="227"/>
      <c r="G42" s="227"/>
      <c r="H42" s="226"/>
      <c r="I42" s="227"/>
      <c r="J42" s="8"/>
      <c r="K42" s="9"/>
      <c r="L42" s="9"/>
    </row>
    <row r="43">
      <c r="A43" s="10"/>
      <c r="B43" s="10"/>
      <c r="C43" s="29" t="s">
        <v>99</v>
      </c>
      <c r="D43" s="226"/>
      <c r="E43" s="227"/>
      <c r="F43" s="227"/>
      <c r="G43" s="227"/>
      <c r="H43" s="226"/>
      <c r="I43" s="227"/>
      <c r="J43" s="8"/>
      <c r="K43" s="9"/>
      <c r="L43" s="9"/>
    </row>
    <row r="44">
      <c r="A44" s="10"/>
      <c r="B44" s="10"/>
      <c r="C44" s="29" t="s">
        <v>100</v>
      </c>
      <c r="D44" s="226"/>
      <c r="E44" s="227"/>
      <c r="F44" s="227"/>
      <c r="G44" s="227"/>
      <c r="H44" s="226"/>
      <c r="I44" s="227"/>
      <c r="J44" s="8"/>
      <c r="K44" s="9"/>
      <c r="L44" s="9"/>
    </row>
    <row r="45">
      <c r="A45" s="10"/>
      <c r="B45" s="24" t="s">
        <v>102</v>
      </c>
      <c r="C45" s="29"/>
      <c r="D45" s="250">
        <f t="shared" ref="D45:G45" si="5">sum(D40:D44)</f>
        <v>0</v>
      </c>
      <c r="E45" s="251">
        <f t="shared" si="5"/>
        <v>0</v>
      </c>
      <c r="F45" s="251">
        <f t="shared" si="5"/>
        <v>500</v>
      </c>
      <c r="G45" s="251">
        <f t="shared" si="5"/>
        <v>0</v>
      </c>
      <c r="H45" s="250"/>
      <c r="I45" s="251"/>
      <c r="J45" s="8"/>
      <c r="K45" s="9"/>
      <c r="L45" s="9"/>
    </row>
    <row r="46">
      <c r="A46" s="10"/>
      <c r="B46" s="24"/>
      <c r="C46" s="25"/>
      <c r="D46" s="259"/>
      <c r="E46" s="9"/>
      <c r="F46" s="9"/>
      <c r="G46" s="9"/>
      <c r="H46" s="259"/>
      <c r="I46" s="9"/>
      <c r="J46" s="8"/>
      <c r="K46" s="9"/>
      <c r="L46" s="9"/>
    </row>
    <row r="47">
      <c r="A47" s="10"/>
      <c r="B47" s="24" t="s">
        <v>107</v>
      </c>
      <c r="C47" s="25"/>
      <c r="D47" s="259"/>
      <c r="E47" s="9"/>
      <c r="F47" s="9"/>
      <c r="G47" s="9"/>
      <c r="H47" s="259"/>
      <c r="I47" s="9"/>
      <c r="J47" s="8"/>
      <c r="K47" s="9"/>
      <c r="L47" s="9"/>
    </row>
    <row r="48">
      <c r="A48" s="10"/>
      <c r="B48" s="64"/>
      <c r="C48" s="29" t="s">
        <v>108</v>
      </c>
      <c r="D48" s="30"/>
      <c r="E48" s="240"/>
      <c r="F48" s="240"/>
      <c r="G48" s="240"/>
      <c r="H48" s="226">
        <v>100.0</v>
      </c>
      <c r="I48" s="9"/>
      <c r="J48" s="8"/>
      <c r="K48" s="9"/>
      <c r="L48" s="9"/>
    </row>
    <row r="49">
      <c r="A49" s="10"/>
      <c r="B49" s="10"/>
      <c r="C49" s="29" t="s">
        <v>109</v>
      </c>
      <c r="D49" s="30"/>
      <c r="E49" s="240"/>
      <c r="F49" s="240"/>
      <c r="G49" s="240"/>
      <c r="H49" s="226">
        <v>500.0</v>
      </c>
      <c r="I49" s="9"/>
      <c r="J49" s="8"/>
      <c r="K49" s="9"/>
      <c r="L49" s="9"/>
    </row>
    <row r="50">
      <c r="A50" s="10"/>
      <c r="B50" s="10"/>
      <c r="C50" s="29" t="s">
        <v>110</v>
      </c>
      <c r="D50" s="30"/>
      <c r="E50" s="240"/>
      <c r="F50" s="240"/>
      <c r="G50" s="240"/>
      <c r="H50" s="226"/>
      <c r="I50" s="9"/>
      <c r="J50" s="8"/>
      <c r="K50" s="9"/>
      <c r="L50" s="9"/>
    </row>
    <row r="51">
      <c r="A51" s="10"/>
      <c r="B51" s="10"/>
      <c r="C51" s="29" t="s">
        <v>111</v>
      </c>
      <c r="D51" s="30"/>
      <c r="E51" s="240"/>
      <c r="F51" s="240"/>
      <c r="G51" s="240"/>
      <c r="H51" s="226"/>
      <c r="I51" s="9"/>
      <c r="J51" s="8"/>
      <c r="K51" s="9"/>
      <c r="L51" s="9"/>
    </row>
    <row r="52">
      <c r="A52" s="10"/>
      <c r="B52" s="10"/>
      <c r="C52" s="29" t="s">
        <v>112</v>
      </c>
      <c r="D52" s="30"/>
      <c r="E52" s="240"/>
      <c r="F52" s="240"/>
      <c r="G52" s="240"/>
      <c r="H52" s="226">
        <v>50.0</v>
      </c>
      <c r="I52" s="9"/>
      <c r="J52" s="8"/>
      <c r="K52" s="9"/>
      <c r="L52" s="9"/>
    </row>
    <row r="53">
      <c r="A53" s="10"/>
      <c r="B53" s="10"/>
      <c r="C53" s="29" t="s">
        <v>113</v>
      </c>
      <c r="D53" s="30"/>
      <c r="E53" s="240"/>
      <c r="F53" s="240"/>
      <c r="G53" s="240"/>
      <c r="H53" s="226">
        <v>150.0</v>
      </c>
      <c r="I53" s="9"/>
      <c r="J53" s="8"/>
      <c r="K53" s="9"/>
      <c r="L53" s="9"/>
    </row>
    <row r="54">
      <c r="A54" s="10"/>
      <c r="B54" s="10"/>
      <c r="C54" s="29" t="s">
        <v>114</v>
      </c>
      <c r="D54" s="30"/>
      <c r="E54" s="240"/>
      <c r="F54" s="240"/>
      <c r="G54" s="240"/>
      <c r="H54" s="226">
        <v>100.0</v>
      </c>
      <c r="I54" s="9"/>
      <c r="J54" s="8"/>
      <c r="K54" s="9"/>
      <c r="L54" s="9"/>
    </row>
    <row r="55">
      <c r="A55" s="64"/>
      <c r="B55" s="24" t="s">
        <v>116</v>
      </c>
      <c r="C55" s="29"/>
      <c r="E55" s="9"/>
      <c r="F55" s="9"/>
      <c r="G55" s="9"/>
      <c r="H55" s="260">
        <f>sum(H48:H54)</f>
        <v>900</v>
      </c>
      <c r="I55" s="9"/>
      <c r="J55" s="8"/>
    </row>
    <row r="56">
      <c r="A56" s="64"/>
      <c r="B56" s="24" t="s">
        <v>120</v>
      </c>
      <c r="C56" s="29"/>
      <c r="D56" s="250">
        <f t="shared" ref="D56:G56" si="6">$H55*D$12</f>
        <v>450</v>
      </c>
      <c r="E56" s="251">
        <f t="shared" si="6"/>
        <v>135</v>
      </c>
      <c r="F56" s="251">
        <f t="shared" si="6"/>
        <v>180</v>
      </c>
      <c r="G56" s="251">
        <f t="shared" si="6"/>
        <v>135</v>
      </c>
      <c r="H56" s="252"/>
      <c r="I56" s="247"/>
      <c r="J56" s="8"/>
    </row>
    <row r="57">
      <c r="A57" s="10"/>
      <c r="B57" s="10"/>
      <c r="C57" s="29"/>
      <c r="D57" s="41"/>
      <c r="E57" s="9"/>
      <c r="F57" s="9"/>
      <c r="G57" s="9"/>
      <c r="H57" s="41"/>
      <c r="I57" s="9"/>
      <c r="J57" s="8" t="s">
        <v>115</v>
      </c>
      <c r="K57" s="9"/>
      <c r="L57" s="9"/>
    </row>
    <row r="58">
      <c r="A58" s="10"/>
      <c r="B58" s="24" t="s">
        <v>56</v>
      </c>
      <c r="C58" s="29"/>
      <c r="D58" s="41"/>
      <c r="E58" s="9"/>
      <c r="F58" s="9"/>
      <c r="G58" s="9"/>
      <c r="H58" s="41"/>
      <c r="I58" s="9"/>
      <c r="J58" s="8" t="s">
        <v>117</v>
      </c>
    </row>
    <row r="59">
      <c r="A59" s="10"/>
      <c r="B59" s="10"/>
      <c r="C59" s="29" t="s">
        <v>57</v>
      </c>
      <c r="D59" s="226">
        <v>5000.0</v>
      </c>
      <c r="E59" s="227"/>
      <c r="F59" s="227"/>
      <c r="G59" s="227"/>
      <c r="H59" s="224"/>
      <c r="I59" s="9"/>
      <c r="J59" s="8" t="s">
        <v>122</v>
      </c>
      <c r="K59" s="9"/>
      <c r="L59" s="9"/>
    </row>
    <row r="60">
      <c r="A60" s="10"/>
      <c r="B60" s="109" t="s">
        <v>123</v>
      </c>
      <c r="C60" s="31"/>
      <c r="D60" s="260">
        <f t="shared" ref="D60:G60" si="7">D59</f>
        <v>5000</v>
      </c>
      <c r="E60" s="251" t="str">
        <f t="shared" si="7"/>
        <v/>
      </c>
      <c r="F60" s="251" t="str">
        <f t="shared" si="7"/>
        <v/>
      </c>
      <c r="G60" s="251" t="str">
        <f t="shared" si="7"/>
        <v/>
      </c>
      <c r="H60" s="252"/>
      <c r="I60" s="247"/>
      <c r="J60" s="8"/>
      <c r="K60" s="9"/>
      <c r="L60" s="9"/>
    </row>
    <row r="61">
      <c r="A61" s="10"/>
      <c r="B61" s="10"/>
      <c r="C61" s="29"/>
      <c r="D61" s="41"/>
      <c r="E61" s="9"/>
      <c r="F61" s="9"/>
      <c r="G61" s="9"/>
      <c r="H61" s="41"/>
      <c r="I61" s="9"/>
      <c r="J61" s="8"/>
      <c r="K61" s="9"/>
      <c r="L61" s="9"/>
    </row>
    <row r="62">
      <c r="A62" s="10"/>
      <c r="B62" s="243" t="s">
        <v>130</v>
      </c>
      <c r="C62" s="261"/>
      <c r="D62" s="245"/>
      <c r="E62" s="240"/>
      <c r="F62" s="240"/>
      <c r="G62" s="240"/>
      <c r="H62" s="245"/>
      <c r="I62" s="9"/>
      <c r="J62" s="8" t="s">
        <v>131</v>
      </c>
      <c r="K62" s="9"/>
      <c r="L62" s="9"/>
    </row>
    <row r="63">
      <c r="A63" s="10"/>
      <c r="B63" s="10"/>
      <c r="C63" s="29" t="s">
        <v>132</v>
      </c>
      <c r="D63" s="30"/>
      <c r="E63" s="240"/>
      <c r="F63" s="240"/>
      <c r="G63" s="240"/>
      <c r="H63" s="224"/>
      <c r="I63" s="9"/>
      <c r="J63" s="8"/>
      <c r="K63" s="9"/>
      <c r="L63" s="9"/>
    </row>
    <row r="64">
      <c r="A64" s="10"/>
      <c r="B64" s="10"/>
      <c r="C64" s="29" t="s">
        <v>133</v>
      </c>
      <c r="D64" s="30"/>
      <c r="E64" s="240"/>
      <c r="F64" s="240"/>
      <c r="G64" s="240"/>
      <c r="H64" s="224"/>
      <c r="I64" s="9"/>
      <c r="J64" s="8"/>
      <c r="K64" s="9"/>
      <c r="L64" s="9"/>
    </row>
    <row r="65">
      <c r="A65" s="10"/>
      <c r="B65" s="10"/>
      <c r="C65" s="29" t="s">
        <v>134</v>
      </c>
      <c r="D65" s="30"/>
      <c r="E65" s="240"/>
      <c r="F65" s="240"/>
      <c r="G65" s="240"/>
      <c r="H65" s="224"/>
      <c r="I65" s="9"/>
      <c r="J65" s="8"/>
      <c r="K65" s="9"/>
      <c r="L65" s="9"/>
    </row>
    <row r="66">
      <c r="A66" s="10"/>
      <c r="B66" s="10"/>
      <c r="C66" s="29" t="s">
        <v>135</v>
      </c>
      <c r="D66" s="30"/>
      <c r="E66" s="240"/>
      <c r="F66" s="240"/>
      <c r="G66" s="240"/>
      <c r="H66" s="224"/>
      <c r="I66" s="9"/>
      <c r="J66" s="8"/>
      <c r="K66" s="9"/>
      <c r="L66" s="9"/>
    </row>
    <row r="67">
      <c r="A67" s="64"/>
      <c r="B67" s="24" t="s">
        <v>137</v>
      </c>
      <c r="C67" s="29"/>
      <c r="E67" s="9"/>
      <c r="F67" s="9"/>
      <c r="G67" s="9"/>
      <c r="H67" s="260">
        <f>sum(H63:H66)</f>
        <v>0</v>
      </c>
      <c r="I67" s="9"/>
      <c r="J67" s="8"/>
    </row>
    <row r="68">
      <c r="A68" s="64"/>
      <c r="B68" s="24" t="s">
        <v>139</v>
      </c>
      <c r="C68" s="29"/>
      <c r="D68" s="250">
        <f t="shared" ref="D68:G68" si="8">$H67*D$12</f>
        <v>0</v>
      </c>
      <c r="E68" s="251">
        <f t="shared" si="8"/>
        <v>0</v>
      </c>
      <c r="F68" s="251">
        <f t="shared" si="8"/>
        <v>0</v>
      </c>
      <c r="G68" s="251">
        <f t="shared" si="8"/>
        <v>0</v>
      </c>
      <c r="H68" s="252"/>
      <c r="I68" s="247"/>
      <c r="J68" s="8"/>
    </row>
    <row r="69">
      <c r="A69" s="10"/>
      <c r="B69" s="10"/>
      <c r="C69" s="29"/>
      <c r="D69" s="41"/>
      <c r="E69" s="9"/>
      <c r="F69" s="9"/>
      <c r="G69" s="9"/>
      <c r="H69" s="41"/>
      <c r="I69" s="9"/>
      <c r="J69" s="8"/>
      <c r="K69" s="9"/>
      <c r="L69" s="9"/>
    </row>
    <row r="70">
      <c r="A70" s="10"/>
      <c r="B70" s="109" t="s">
        <v>141</v>
      </c>
      <c r="C70" s="31"/>
      <c r="D70" s="239"/>
      <c r="E70" s="240"/>
      <c r="F70" s="240"/>
      <c r="G70" s="240"/>
      <c r="H70" s="239"/>
      <c r="I70" s="9"/>
      <c r="J70" s="8"/>
    </row>
    <row r="71">
      <c r="A71" s="10"/>
      <c r="B71" s="10"/>
      <c r="C71" s="29" t="s">
        <v>142</v>
      </c>
      <c r="D71" s="30"/>
      <c r="E71" s="240"/>
      <c r="F71" s="240"/>
      <c r="G71" s="240"/>
      <c r="H71" s="224"/>
      <c r="I71" s="9"/>
      <c r="J71" s="8"/>
    </row>
    <row r="72">
      <c r="A72" s="10"/>
      <c r="B72" s="10"/>
      <c r="C72" s="29" t="s">
        <v>143</v>
      </c>
      <c r="D72" s="30"/>
      <c r="E72" s="240"/>
      <c r="F72" s="240"/>
      <c r="G72" s="240"/>
      <c r="H72" s="224"/>
      <c r="I72" s="9"/>
      <c r="J72" s="8"/>
    </row>
    <row r="73">
      <c r="A73" s="10"/>
      <c r="B73" s="10"/>
      <c r="C73" s="29" t="s">
        <v>144</v>
      </c>
      <c r="D73" s="30"/>
      <c r="E73" s="240"/>
      <c r="F73" s="240"/>
      <c r="G73" s="240"/>
      <c r="H73" s="224"/>
      <c r="I73" s="9"/>
      <c r="J73" s="8"/>
    </row>
    <row r="74">
      <c r="A74" s="10"/>
      <c r="B74" s="10"/>
      <c r="C74" s="29" t="s">
        <v>145</v>
      </c>
      <c r="D74" s="30"/>
      <c r="E74" s="240"/>
      <c r="F74" s="240"/>
      <c r="G74" s="240"/>
      <c r="H74" s="224"/>
      <c r="I74" s="9"/>
      <c r="J74" s="8"/>
    </row>
    <row r="75">
      <c r="A75" s="64"/>
      <c r="B75" s="24" t="s">
        <v>146</v>
      </c>
      <c r="C75" s="29"/>
      <c r="E75" s="9"/>
      <c r="F75" s="9"/>
      <c r="G75" s="9"/>
      <c r="H75" s="260">
        <f>sum(H71:H74)</f>
        <v>0</v>
      </c>
      <c r="I75" s="9"/>
      <c r="J75" s="8"/>
    </row>
    <row r="76">
      <c r="A76" s="64"/>
      <c r="B76" s="24" t="s">
        <v>147</v>
      </c>
      <c r="C76" s="29"/>
      <c r="D76" s="250">
        <f t="shared" ref="D76:G76" si="9">$H75*D$12</f>
        <v>0</v>
      </c>
      <c r="E76" s="251">
        <f t="shared" si="9"/>
        <v>0</v>
      </c>
      <c r="F76" s="251">
        <f t="shared" si="9"/>
        <v>0</v>
      </c>
      <c r="G76" s="251">
        <f t="shared" si="9"/>
        <v>0</v>
      </c>
      <c r="H76" s="252"/>
      <c r="I76" s="247"/>
      <c r="J76" s="8"/>
    </row>
    <row r="77">
      <c r="A77" s="10"/>
      <c r="B77" s="10"/>
      <c r="C77" s="29"/>
      <c r="D77" s="41"/>
      <c r="E77" s="9"/>
      <c r="F77" s="9"/>
      <c r="G77" s="9"/>
      <c r="H77" s="41"/>
      <c r="I77" s="9"/>
      <c r="J77" s="8"/>
    </row>
    <row r="78">
      <c r="A78" s="10"/>
      <c r="B78" s="10" t="s">
        <v>149</v>
      </c>
      <c r="C78" s="29"/>
      <c r="D78" s="224"/>
      <c r="E78" s="225"/>
      <c r="F78" s="225"/>
      <c r="G78" s="225"/>
      <c r="H78" s="224"/>
      <c r="I78" s="225"/>
      <c r="J78" s="9" t="s">
        <v>150</v>
      </c>
    </row>
    <row r="79">
      <c r="A79" s="10"/>
      <c r="B79" s="10"/>
      <c r="C79" s="29"/>
      <c r="D79" s="41"/>
      <c r="E79" s="9"/>
      <c r="F79" s="9"/>
      <c r="G79" s="9"/>
      <c r="H79" s="41"/>
      <c r="I79" s="9"/>
      <c r="J79" s="8"/>
    </row>
    <row r="80">
      <c r="A80" s="24" t="s">
        <v>153</v>
      </c>
      <c r="B80" s="10"/>
      <c r="C80" s="29"/>
      <c r="D80" s="250">
        <f t="shared" ref="D80:G80" si="10">D45+D56+D60+D68+D76</f>
        <v>5450</v>
      </c>
      <c r="E80" s="251">
        <f t="shared" si="10"/>
        <v>135</v>
      </c>
      <c r="F80" s="251">
        <f t="shared" si="10"/>
        <v>680</v>
      </c>
      <c r="G80" s="251">
        <f t="shared" si="10"/>
        <v>135</v>
      </c>
      <c r="H80" s="252"/>
      <c r="I80" s="247"/>
      <c r="J80" s="8"/>
    </row>
    <row r="81">
      <c r="A81" s="10"/>
      <c r="B81" s="10"/>
      <c r="C81" s="29"/>
      <c r="D81" s="41"/>
      <c r="E81" s="9"/>
      <c r="F81" s="9"/>
      <c r="G81" s="9"/>
      <c r="H81" s="41"/>
      <c r="I81" s="9"/>
      <c r="J81" s="8"/>
    </row>
    <row r="82">
      <c r="A82" s="134" t="s">
        <v>160</v>
      </c>
      <c r="B82" s="134"/>
      <c r="C82" s="136"/>
      <c r="D82" s="41"/>
      <c r="E82" s="9"/>
      <c r="F82" s="9"/>
      <c r="G82" s="9"/>
      <c r="H82" s="41"/>
      <c r="I82" s="9"/>
      <c r="J82" s="8"/>
    </row>
    <row r="83">
      <c r="A83" s="10"/>
      <c r="B83" s="10"/>
      <c r="C83" s="29"/>
      <c r="D83" s="41"/>
      <c r="E83" s="9"/>
      <c r="F83" s="9"/>
      <c r="G83" s="9"/>
      <c r="H83" s="41"/>
      <c r="I83" s="9"/>
      <c r="J83" s="8"/>
    </row>
    <row r="84">
      <c r="A84" s="24" t="s">
        <v>154</v>
      </c>
      <c r="B84" s="10"/>
      <c r="C84" s="29"/>
      <c r="D84" s="250">
        <f t="shared" ref="D84:G84" si="11">D80/D3</f>
        <v>54.5</v>
      </c>
      <c r="E84" s="251">
        <f t="shared" si="11"/>
        <v>2.7</v>
      </c>
      <c r="F84" s="251">
        <f t="shared" si="11"/>
        <v>27.2</v>
      </c>
      <c r="G84" s="251">
        <f t="shared" si="11"/>
        <v>13.5</v>
      </c>
      <c r="H84" s="252"/>
      <c r="I84" s="247"/>
      <c r="J84" s="8"/>
    </row>
    <row r="85">
      <c r="A85" s="10" t="s">
        <v>162</v>
      </c>
      <c r="B85" s="10"/>
      <c r="C85" s="29"/>
      <c r="D85" s="41"/>
      <c r="E85" s="9"/>
      <c r="F85" s="9"/>
      <c r="G85" s="9"/>
      <c r="H85" s="41"/>
      <c r="I85" s="9"/>
      <c r="J85" s="130" t="s">
        <v>156</v>
      </c>
    </row>
    <row r="86">
      <c r="A86" s="10"/>
      <c r="B86" s="10"/>
      <c r="C86" s="29"/>
      <c r="D86" s="41"/>
      <c r="E86" s="9"/>
      <c r="F86" s="9"/>
      <c r="G86" s="9"/>
      <c r="H86" s="41"/>
      <c r="I86" s="9"/>
      <c r="J86" s="8"/>
    </row>
    <row r="87">
      <c r="A87" s="10"/>
      <c r="B87" s="10"/>
      <c r="C87" s="29"/>
      <c r="D87" s="41"/>
      <c r="E87" s="9"/>
      <c r="F87" s="9"/>
      <c r="G87" s="9"/>
      <c r="H87" s="41"/>
      <c r="I87" s="9"/>
      <c r="J87" s="8"/>
    </row>
    <row r="88">
      <c r="A88" s="24" t="s">
        <v>172</v>
      </c>
      <c r="B88" s="24"/>
      <c r="C88" s="25"/>
      <c r="D88" s="41"/>
      <c r="E88" s="9"/>
      <c r="F88" s="9"/>
      <c r="G88" s="9"/>
      <c r="H88" s="41"/>
      <c r="I88" s="9"/>
      <c r="J88" s="8"/>
    </row>
    <row r="89">
      <c r="A89" s="10"/>
      <c r="B89" s="10"/>
      <c r="C89" s="29"/>
      <c r="D89" s="41"/>
      <c r="E89" s="9"/>
      <c r="F89" s="9"/>
      <c r="G89" s="9"/>
      <c r="H89" s="41"/>
      <c r="I89" s="9"/>
      <c r="J89" s="8"/>
    </row>
    <row r="90">
      <c r="A90" s="10"/>
      <c r="B90" s="10"/>
      <c r="C90" s="29"/>
      <c r="D90" s="41"/>
      <c r="E90" s="9"/>
      <c r="F90" s="9"/>
      <c r="G90" s="9"/>
      <c r="H90" s="41"/>
      <c r="I90" s="9"/>
      <c r="J90" s="8"/>
    </row>
    <row r="91">
      <c r="A91" s="10"/>
      <c r="B91" s="10"/>
      <c r="C91" s="29"/>
      <c r="D91" s="41"/>
      <c r="E91" s="9"/>
      <c r="F91" s="9"/>
      <c r="G91" s="9"/>
      <c r="H91" s="41"/>
      <c r="I91" s="9"/>
      <c r="J91" s="8"/>
    </row>
    <row r="92">
      <c r="A92" s="10"/>
      <c r="B92" s="10"/>
      <c r="C92" s="29"/>
      <c r="D92" s="41"/>
      <c r="E92" s="9"/>
      <c r="F92" s="9"/>
      <c r="G92" s="9"/>
      <c r="H92" s="41"/>
      <c r="I92" s="9"/>
      <c r="J92" s="8"/>
    </row>
    <row r="93">
      <c r="A93" s="10"/>
      <c r="B93" s="10"/>
      <c r="C93" s="29"/>
      <c r="D93" s="41"/>
      <c r="E93" s="9"/>
      <c r="F93" s="9"/>
      <c r="G93" s="9"/>
      <c r="H93" s="41"/>
      <c r="I93" s="9"/>
      <c r="J93" s="8"/>
    </row>
    <row r="94">
      <c r="A94" s="10"/>
      <c r="B94" s="10"/>
      <c r="C94" s="29"/>
      <c r="D94" s="41"/>
      <c r="E94" s="9"/>
      <c r="F94" s="9"/>
      <c r="G94" s="9"/>
      <c r="H94" s="41"/>
      <c r="I94" s="9"/>
      <c r="J94" s="8"/>
    </row>
    <row r="95">
      <c r="A95" s="10"/>
      <c r="B95" s="10"/>
      <c r="C95" s="29"/>
      <c r="D95" s="41"/>
      <c r="E95" s="9"/>
      <c r="F95" s="9"/>
      <c r="G95" s="9"/>
      <c r="H95" s="41"/>
      <c r="I95" s="9"/>
      <c r="J95" s="8"/>
    </row>
    <row r="96">
      <c r="A96" s="10"/>
      <c r="B96" s="10"/>
      <c r="C96" s="29"/>
      <c r="D96" s="41"/>
      <c r="E96" s="9"/>
      <c r="F96" s="9"/>
      <c r="G96" s="9"/>
      <c r="H96" s="41"/>
      <c r="I96" s="9"/>
      <c r="J96" s="8"/>
    </row>
    <row r="97">
      <c r="A97" s="10"/>
      <c r="B97" s="10"/>
      <c r="C97" s="29"/>
      <c r="D97" s="41"/>
      <c r="E97" s="9"/>
      <c r="F97" s="9"/>
      <c r="G97" s="9"/>
      <c r="H97" s="41"/>
      <c r="I97" s="9"/>
      <c r="J97" s="8"/>
    </row>
    <row r="98">
      <c r="A98" s="10"/>
      <c r="B98" s="10"/>
      <c r="C98" s="29"/>
      <c r="D98" s="41"/>
      <c r="E98" s="9"/>
      <c r="F98" s="9"/>
      <c r="G98" s="9"/>
      <c r="H98" s="41"/>
      <c r="I98" s="9"/>
      <c r="J98" s="8"/>
    </row>
    <row r="99">
      <c r="A99" s="10"/>
      <c r="B99" s="10"/>
      <c r="C99" s="29"/>
      <c r="D99" s="41"/>
      <c r="E99" s="9"/>
      <c r="F99" s="9"/>
      <c r="G99" s="9"/>
      <c r="H99" s="41"/>
      <c r="I99" s="9"/>
      <c r="J99" s="8"/>
    </row>
    <row r="100">
      <c r="A100" s="10"/>
      <c r="B100" s="10"/>
      <c r="C100" s="29"/>
      <c r="D100" s="41"/>
      <c r="E100" s="9"/>
      <c r="F100" s="9"/>
      <c r="G100" s="9"/>
      <c r="H100" s="41"/>
      <c r="I100" s="9"/>
      <c r="J100" s="8"/>
    </row>
    <row r="101">
      <c r="A101" s="10"/>
      <c r="B101" s="10"/>
      <c r="C101" s="29"/>
      <c r="D101" s="41"/>
      <c r="E101" s="9"/>
      <c r="F101" s="9"/>
      <c r="G101" s="9"/>
      <c r="H101" s="41"/>
      <c r="I101" s="9"/>
      <c r="J101" s="8"/>
    </row>
    <row r="102">
      <c r="A102" s="10"/>
      <c r="B102" s="10"/>
      <c r="C102" s="29"/>
      <c r="D102" s="41"/>
      <c r="E102" s="9"/>
      <c r="F102" s="9"/>
      <c r="G102" s="9"/>
      <c r="H102" s="41"/>
      <c r="I102" s="9"/>
      <c r="J102" s="8"/>
    </row>
    <row r="103">
      <c r="A103" s="10"/>
      <c r="B103" s="10"/>
      <c r="C103" s="29"/>
      <c r="D103" s="41"/>
      <c r="E103" s="9"/>
      <c r="F103" s="9"/>
      <c r="G103" s="9"/>
      <c r="H103" s="41"/>
      <c r="I103" s="9"/>
      <c r="J103" s="8"/>
    </row>
    <row r="104">
      <c r="A104" s="10"/>
      <c r="B104" s="10"/>
      <c r="C104" s="29"/>
      <c r="D104" s="41"/>
      <c r="E104" s="9"/>
      <c r="F104" s="9"/>
      <c r="G104" s="9"/>
      <c r="H104" s="41"/>
      <c r="I104" s="9"/>
      <c r="J104" s="8"/>
    </row>
    <row r="105">
      <c r="A105" s="10"/>
      <c r="B105" s="10"/>
      <c r="C105" s="29"/>
      <c r="D105" s="41"/>
      <c r="E105" s="9"/>
      <c r="F105" s="9"/>
      <c r="G105" s="9"/>
      <c r="H105" s="41"/>
      <c r="I105" s="9"/>
      <c r="J105" s="8"/>
    </row>
    <row r="106">
      <c r="A106" s="10"/>
      <c r="B106" s="10"/>
      <c r="C106" s="29"/>
      <c r="D106" s="41"/>
      <c r="E106" s="9"/>
      <c r="F106" s="9"/>
      <c r="G106" s="9"/>
      <c r="H106" s="41"/>
      <c r="I106" s="9"/>
      <c r="J106" s="8"/>
    </row>
    <row r="107">
      <c r="A107" s="10"/>
      <c r="B107" s="10"/>
      <c r="C107" s="29"/>
      <c r="D107" s="41"/>
      <c r="E107" s="9"/>
      <c r="F107" s="9"/>
      <c r="G107" s="9"/>
      <c r="H107" s="41"/>
      <c r="I107" s="9"/>
      <c r="J107" s="8"/>
    </row>
    <row r="108">
      <c r="A108" s="10"/>
      <c r="B108" s="10"/>
      <c r="C108" s="29"/>
      <c r="D108" s="41"/>
      <c r="E108" s="9"/>
      <c r="F108" s="9"/>
      <c r="G108" s="9"/>
      <c r="H108" s="41"/>
      <c r="I108" s="9"/>
      <c r="J108" s="8"/>
    </row>
    <row r="109">
      <c r="A109" s="10"/>
      <c r="B109" s="10"/>
      <c r="C109" s="29"/>
      <c r="D109" s="41"/>
      <c r="E109" s="9"/>
      <c r="F109" s="9"/>
      <c r="G109" s="9"/>
      <c r="H109" s="41"/>
      <c r="I109" s="9"/>
      <c r="J109" s="8"/>
    </row>
    <row r="110">
      <c r="A110" s="10"/>
      <c r="B110" s="10"/>
      <c r="C110" s="29"/>
      <c r="D110" s="41"/>
      <c r="E110" s="9"/>
      <c r="F110" s="9"/>
      <c r="G110" s="9"/>
      <c r="H110" s="41"/>
      <c r="I110" s="9"/>
      <c r="J110" s="8"/>
    </row>
    <row r="111">
      <c r="A111" s="10"/>
      <c r="B111" s="10"/>
      <c r="C111" s="29"/>
      <c r="D111" s="41"/>
      <c r="E111" s="9"/>
      <c r="F111" s="9"/>
      <c r="G111" s="9"/>
      <c r="H111" s="41"/>
      <c r="I111" s="9"/>
      <c r="J111" s="8"/>
    </row>
    <row r="112">
      <c r="A112" s="10"/>
      <c r="B112" s="10"/>
      <c r="C112" s="29"/>
      <c r="D112" s="41"/>
      <c r="E112" s="9"/>
      <c r="F112" s="9"/>
      <c r="G112" s="9"/>
      <c r="H112" s="41"/>
      <c r="I112" s="9"/>
      <c r="J112" s="8"/>
    </row>
    <row r="113">
      <c r="A113" s="10"/>
      <c r="B113" s="10"/>
      <c r="C113" s="29"/>
      <c r="D113" s="41"/>
      <c r="E113" s="9"/>
      <c r="F113" s="9"/>
      <c r="G113" s="9"/>
      <c r="H113" s="41"/>
      <c r="I113" s="9"/>
      <c r="J113" s="8"/>
    </row>
    <row r="114">
      <c r="A114" s="10"/>
      <c r="B114" s="10"/>
      <c r="C114" s="29"/>
      <c r="D114" s="41"/>
      <c r="E114" s="9"/>
      <c r="F114" s="9"/>
      <c r="G114" s="9"/>
      <c r="H114" s="41"/>
      <c r="I114" s="9"/>
      <c r="J114" s="8"/>
    </row>
    <row r="115">
      <c r="A115" s="10"/>
      <c r="B115" s="10"/>
      <c r="C115" s="29"/>
      <c r="D115" s="41"/>
      <c r="E115" s="9"/>
      <c r="F115" s="9"/>
      <c r="G115" s="9"/>
      <c r="H115" s="41"/>
      <c r="I115" s="9"/>
      <c r="J115" s="8"/>
    </row>
    <row r="116">
      <c r="A116" s="10"/>
      <c r="B116" s="10"/>
      <c r="C116" s="29"/>
      <c r="D116" s="41"/>
      <c r="E116" s="9"/>
      <c r="F116" s="9"/>
      <c r="G116" s="9"/>
      <c r="H116" s="41"/>
      <c r="I116" s="9"/>
      <c r="J116" s="8"/>
    </row>
    <row r="117">
      <c r="A117" s="10"/>
      <c r="B117" s="10"/>
      <c r="C117" s="29"/>
      <c r="D117" s="41"/>
      <c r="E117" s="9"/>
      <c r="F117" s="9"/>
      <c r="G117" s="9"/>
      <c r="H117" s="41"/>
      <c r="I117" s="9"/>
      <c r="J117" s="8"/>
    </row>
    <row r="118">
      <c r="A118" s="10"/>
      <c r="B118" s="10"/>
      <c r="C118" s="29"/>
      <c r="D118" s="41"/>
      <c r="E118" s="9"/>
      <c r="F118" s="9"/>
      <c r="G118" s="9"/>
      <c r="H118" s="41"/>
      <c r="I118" s="9"/>
      <c r="J118" s="8"/>
    </row>
    <row r="119">
      <c r="A119" s="10"/>
      <c r="B119" s="10"/>
      <c r="C119" s="29"/>
      <c r="D119" s="41"/>
      <c r="E119" s="9"/>
      <c r="F119" s="9"/>
      <c r="G119" s="9"/>
      <c r="H119" s="41"/>
      <c r="I119" s="9"/>
      <c r="J119" s="8"/>
    </row>
    <row r="120">
      <c r="A120" s="10"/>
      <c r="B120" s="10"/>
      <c r="C120" s="29"/>
      <c r="D120" s="41"/>
      <c r="E120" s="9"/>
      <c r="F120" s="9"/>
      <c r="G120" s="9"/>
      <c r="H120" s="41"/>
      <c r="I120" s="9"/>
      <c r="J120" s="8"/>
    </row>
    <row r="121">
      <c r="A121" s="10"/>
      <c r="B121" s="10"/>
      <c r="C121" s="29"/>
      <c r="D121" s="41"/>
      <c r="E121" s="9"/>
      <c r="F121" s="9"/>
      <c r="G121" s="9"/>
      <c r="H121" s="41"/>
      <c r="I121" s="9"/>
      <c r="J121" s="8"/>
    </row>
    <row r="122">
      <c r="A122" s="10"/>
      <c r="B122" s="10"/>
      <c r="C122" s="29"/>
      <c r="D122" s="41"/>
      <c r="E122" s="9"/>
      <c r="F122" s="9"/>
      <c r="G122" s="9"/>
      <c r="H122" s="41"/>
      <c r="I122" s="9"/>
      <c r="J122" s="8"/>
    </row>
    <row r="123">
      <c r="A123" s="10"/>
      <c r="B123" s="10"/>
      <c r="C123" s="29"/>
      <c r="D123" s="41"/>
      <c r="E123" s="9"/>
      <c r="F123" s="9"/>
      <c r="G123" s="9"/>
      <c r="H123" s="41"/>
      <c r="I123" s="9"/>
      <c r="J123" s="8"/>
    </row>
    <row r="124">
      <c r="A124" s="10"/>
      <c r="B124" s="10"/>
      <c r="C124" s="29"/>
      <c r="D124" s="41"/>
      <c r="E124" s="9"/>
      <c r="F124" s="9"/>
      <c r="G124" s="9"/>
      <c r="H124" s="41"/>
      <c r="I124" s="9"/>
      <c r="J124" s="8"/>
    </row>
    <row r="125">
      <c r="A125" s="10"/>
      <c r="B125" s="10"/>
      <c r="C125" s="29"/>
      <c r="D125" s="41"/>
      <c r="E125" s="9"/>
      <c r="F125" s="9"/>
      <c r="G125" s="9"/>
      <c r="H125" s="41"/>
      <c r="I125" s="9"/>
      <c r="J125" s="8"/>
    </row>
    <row r="126">
      <c r="A126" s="10"/>
      <c r="B126" s="10"/>
      <c r="C126" s="29"/>
      <c r="D126" s="41"/>
      <c r="E126" s="9"/>
      <c r="F126" s="9"/>
      <c r="G126" s="9"/>
      <c r="H126" s="41"/>
      <c r="I126" s="9"/>
      <c r="J126" s="8"/>
    </row>
    <row r="127">
      <c r="A127" s="10"/>
      <c r="B127" s="10"/>
      <c r="C127" s="29"/>
      <c r="D127" s="41"/>
      <c r="E127" s="9"/>
      <c r="F127" s="9"/>
      <c r="G127" s="9"/>
      <c r="H127" s="41"/>
      <c r="I127" s="9"/>
      <c r="J127" s="8"/>
    </row>
    <row r="128">
      <c r="A128" s="10"/>
      <c r="B128" s="10"/>
      <c r="C128" s="29"/>
      <c r="D128" s="41"/>
      <c r="E128" s="9"/>
      <c r="F128" s="9"/>
      <c r="G128" s="9"/>
      <c r="H128" s="41"/>
      <c r="I128" s="9"/>
      <c r="J128" s="8"/>
    </row>
    <row r="129">
      <c r="A129" s="10"/>
      <c r="B129" s="10"/>
      <c r="C129" s="29"/>
      <c r="D129" s="41"/>
      <c r="E129" s="9"/>
      <c r="F129" s="9"/>
      <c r="G129" s="9"/>
      <c r="H129" s="41"/>
      <c r="I129" s="9"/>
      <c r="J129" s="8"/>
    </row>
    <row r="130">
      <c r="A130" s="10"/>
      <c r="B130" s="10"/>
      <c r="C130" s="29"/>
      <c r="D130" s="41"/>
      <c r="E130" s="9"/>
      <c r="F130" s="9"/>
      <c r="G130" s="9"/>
      <c r="H130" s="41"/>
      <c r="I130" s="9"/>
      <c r="J130" s="8"/>
    </row>
    <row r="131">
      <c r="A131" s="10"/>
      <c r="B131" s="10"/>
      <c r="C131" s="29"/>
      <c r="D131" s="41"/>
      <c r="E131" s="9"/>
      <c r="F131" s="9"/>
      <c r="G131" s="9"/>
      <c r="H131" s="41"/>
      <c r="I131" s="9"/>
      <c r="J131" s="8"/>
    </row>
    <row r="132">
      <c r="A132" s="10"/>
      <c r="B132" s="10"/>
      <c r="C132" s="29"/>
      <c r="D132" s="41"/>
      <c r="E132" s="9"/>
      <c r="F132" s="9"/>
      <c r="G132" s="9"/>
      <c r="H132" s="41"/>
      <c r="I132" s="9"/>
      <c r="J132" s="8"/>
    </row>
    <row r="133">
      <c r="A133" s="10"/>
      <c r="B133" s="10"/>
      <c r="C133" s="29"/>
      <c r="D133" s="41"/>
      <c r="E133" s="9"/>
      <c r="F133" s="9"/>
      <c r="G133" s="9"/>
      <c r="H133" s="41"/>
      <c r="I133" s="9"/>
      <c r="J133" s="8"/>
    </row>
    <row r="134">
      <c r="A134" s="10"/>
      <c r="B134" s="10"/>
      <c r="C134" s="29"/>
      <c r="D134" s="41"/>
      <c r="E134" s="9"/>
      <c r="F134" s="9"/>
      <c r="G134" s="9"/>
      <c r="H134" s="41"/>
      <c r="I134" s="9"/>
      <c r="J134" s="8"/>
    </row>
    <row r="135">
      <c r="A135" s="10"/>
      <c r="B135" s="10"/>
      <c r="C135" s="29"/>
      <c r="D135" s="41"/>
      <c r="E135" s="9"/>
      <c r="F135" s="9"/>
      <c r="G135" s="9"/>
      <c r="H135" s="41"/>
      <c r="I135" s="9"/>
      <c r="J135" s="8"/>
    </row>
    <row r="136">
      <c r="A136" s="10"/>
      <c r="B136" s="10"/>
      <c r="C136" s="29"/>
      <c r="D136" s="41"/>
      <c r="E136" s="9"/>
      <c r="F136" s="9"/>
      <c r="G136" s="9"/>
      <c r="H136" s="41"/>
      <c r="I136" s="9"/>
      <c r="J136" s="8"/>
    </row>
    <row r="137">
      <c r="A137" s="10"/>
      <c r="B137" s="10"/>
      <c r="C137" s="29"/>
      <c r="D137" s="41"/>
      <c r="E137" s="9"/>
      <c r="F137" s="9"/>
      <c r="G137" s="9"/>
      <c r="H137" s="41"/>
      <c r="I137" s="9"/>
      <c r="J137" s="8"/>
    </row>
    <row r="138">
      <c r="A138" s="10"/>
      <c r="B138" s="10"/>
      <c r="C138" s="29"/>
      <c r="D138" s="41"/>
      <c r="E138" s="9"/>
      <c r="F138" s="9"/>
      <c r="G138" s="9"/>
      <c r="H138" s="41"/>
      <c r="I138" s="9"/>
      <c r="J138" s="8"/>
    </row>
    <row r="139">
      <c r="A139" s="10"/>
      <c r="B139" s="10"/>
      <c r="C139" s="29"/>
      <c r="D139" s="41"/>
      <c r="E139" s="9"/>
      <c r="F139" s="9"/>
      <c r="G139" s="9"/>
      <c r="H139" s="41"/>
      <c r="I139" s="9"/>
      <c r="J139" s="8"/>
    </row>
    <row r="140">
      <c r="A140" s="10"/>
      <c r="B140" s="10"/>
      <c r="C140" s="29"/>
      <c r="D140" s="41"/>
      <c r="E140" s="9"/>
      <c r="F140" s="9"/>
      <c r="G140" s="9"/>
      <c r="H140" s="41"/>
      <c r="I140" s="9"/>
      <c r="J140" s="8"/>
    </row>
    <row r="141">
      <c r="A141" s="10"/>
      <c r="B141" s="10"/>
      <c r="C141" s="29"/>
      <c r="D141" s="41"/>
      <c r="E141" s="9"/>
      <c r="F141" s="9"/>
      <c r="G141" s="9"/>
      <c r="H141" s="41"/>
      <c r="I141" s="9"/>
      <c r="J141" s="8"/>
    </row>
    <row r="142">
      <c r="A142" s="10"/>
      <c r="B142" s="10"/>
      <c r="C142" s="29"/>
      <c r="D142" s="41"/>
      <c r="E142" s="9"/>
      <c r="F142" s="9"/>
      <c r="G142" s="9"/>
      <c r="H142" s="41"/>
      <c r="I142" s="9"/>
      <c r="J142" s="8"/>
    </row>
    <row r="143">
      <c r="A143" s="10"/>
      <c r="B143" s="10"/>
      <c r="C143" s="29"/>
      <c r="D143" s="41"/>
      <c r="E143" s="9"/>
      <c r="F143" s="9"/>
      <c r="G143" s="9"/>
      <c r="H143" s="41"/>
      <c r="I143" s="9"/>
      <c r="J143" s="8"/>
    </row>
    <row r="144">
      <c r="A144" s="10"/>
      <c r="B144" s="10"/>
      <c r="C144" s="29"/>
      <c r="D144" s="41"/>
      <c r="E144" s="9"/>
      <c r="F144" s="9"/>
      <c r="G144" s="9"/>
      <c r="H144" s="41"/>
      <c r="I144" s="9"/>
      <c r="J144" s="8"/>
    </row>
    <row r="145">
      <c r="A145" s="10"/>
      <c r="B145" s="10"/>
      <c r="C145" s="29"/>
      <c r="D145" s="41"/>
      <c r="E145" s="9"/>
      <c r="F145" s="9"/>
      <c r="G145" s="9"/>
      <c r="H145" s="41"/>
      <c r="I145" s="9"/>
      <c r="J145" s="8"/>
    </row>
    <row r="146">
      <c r="A146" s="10"/>
      <c r="B146" s="10"/>
      <c r="C146" s="29"/>
      <c r="D146" s="41"/>
      <c r="E146" s="9"/>
      <c r="F146" s="9"/>
      <c r="G146" s="9"/>
      <c r="H146" s="41"/>
      <c r="I146" s="9"/>
      <c r="J146" s="8"/>
    </row>
    <row r="147">
      <c r="A147" s="10"/>
      <c r="B147" s="10"/>
      <c r="C147" s="29"/>
      <c r="D147" s="41"/>
      <c r="E147" s="9"/>
      <c r="F147" s="9"/>
      <c r="G147" s="9"/>
      <c r="H147" s="41"/>
      <c r="I147" s="9"/>
      <c r="J147" s="8"/>
    </row>
    <row r="148">
      <c r="A148" s="10"/>
      <c r="B148" s="10"/>
      <c r="C148" s="29"/>
      <c r="D148" s="41"/>
      <c r="E148" s="9"/>
      <c r="F148" s="9"/>
      <c r="G148" s="9"/>
      <c r="H148" s="41"/>
      <c r="I148" s="9"/>
      <c r="J148" s="8"/>
    </row>
    <row r="149">
      <c r="A149" s="10"/>
      <c r="B149" s="10"/>
      <c r="C149" s="29"/>
      <c r="D149" s="41"/>
      <c r="E149" s="9"/>
      <c r="F149" s="9"/>
      <c r="G149" s="9"/>
      <c r="H149" s="41"/>
      <c r="I149" s="9"/>
      <c r="J149" s="8"/>
    </row>
    <row r="150">
      <c r="A150" s="10"/>
      <c r="B150" s="10"/>
      <c r="C150" s="29"/>
      <c r="D150" s="41"/>
      <c r="E150" s="9"/>
      <c r="F150" s="9"/>
      <c r="G150" s="9"/>
      <c r="H150" s="41"/>
      <c r="I150" s="9"/>
      <c r="J150" s="8"/>
    </row>
    <row r="151">
      <c r="A151" s="10"/>
      <c r="B151" s="10"/>
      <c r="C151" s="29"/>
      <c r="D151" s="41"/>
      <c r="E151" s="9"/>
      <c r="F151" s="9"/>
      <c r="G151" s="9"/>
      <c r="H151" s="41"/>
      <c r="I151" s="9"/>
      <c r="J151" s="8"/>
    </row>
    <row r="152">
      <c r="A152" s="10"/>
      <c r="B152" s="10"/>
      <c r="C152" s="29"/>
      <c r="D152" s="41"/>
      <c r="E152" s="9"/>
      <c r="F152" s="9"/>
      <c r="G152" s="9"/>
      <c r="H152" s="41"/>
      <c r="I152" s="9"/>
      <c r="J152" s="8"/>
    </row>
    <row r="153">
      <c r="A153" s="10"/>
      <c r="B153" s="10"/>
      <c r="C153" s="29"/>
      <c r="D153" s="41"/>
      <c r="E153" s="9"/>
      <c r="F153" s="9"/>
      <c r="G153" s="9"/>
      <c r="H153" s="41"/>
      <c r="I153" s="9"/>
      <c r="J153" s="8"/>
    </row>
    <row r="154">
      <c r="A154" s="10"/>
      <c r="B154" s="10"/>
      <c r="C154" s="29"/>
      <c r="D154" s="41"/>
      <c r="E154" s="9"/>
      <c r="F154" s="9"/>
      <c r="G154" s="9"/>
      <c r="H154" s="41"/>
      <c r="I154" s="9"/>
      <c r="J154" s="8"/>
    </row>
    <row r="155">
      <c r="A155" s="10"/>
      <c r="B155" s="10"/>
      <c r="C155" s="29"/>
      <c r="D155" s="41"/>
      <c r="E155" s="9"/>
      <c r="F155" s="9"/>
      <c r="G155" s="9"/>
      <c r="H155" s="41"/>
      <c r="I155" s="9"/>
      <c r="J155" s="8"/>
    </row>
    <row r="156">
      <c r="A156" s="10"/>
      <c r="B156" s="10"/>
      <c r="C156" s="29"/>
      <c r="D156" s="41"/>
      <c r="E156" s="9"/>
      <c r="F156" s="9"/>
      <c r="G156" s="9"/>
      <c r="H156" s="41"/>
      <c r="I156" s="9"/>
      <c r="J156" s="8"/>
    </row>
    <row r="157">
      <c r="A157" s="10"/>
      <c r="B157" s="10"/>
      <c r="C157" s="29"/>
      <c r="D157" s="41"/>
      <c r="E157" s="9"/>
      <c r="F157" s="9"/>
      <c r="G157" s="9"/>
      <c r="H157" s="41"/>
      <c r="I157" s="9"/>
      <c r="J157" s="8"/>
    </row>
    <row r="158">
      <c r="A158" s="10"/>
      <c r="B158" s="10"/>
      <c r="C158" s="29"/>
      <c r="D158" s="41"/>
      <c r="E158" s="9"/>
      <c r="F158" s="9"/>
      <c r="G158" s="9"/>
      <c r="H158" s="41"/>
      <c r="I158" s="9"/>
      <c r="J158" s="8"/>
    </row>
    <row r="159">
      <c r="A159" s="10"/>
      <c r="B159" s="10"/>
      <c r="C159" s="29"/>
      <c r="D159" s="41"/>
      <c r="E159" s="9"/>
      <c r="F159" s="9"/>
      <c r="G159" s="9"/>
      <c r="H159" s="41"/>
      <c r="I159" s="9"/>
      <c r="J159" s="8"/>
    </row>
    <row r="160">
      <c r="A160" s="10"/>
      <c r="B160" s="10"/>
      <c r="C160" s="29"/>
      <c r="D160" s="41"/>
      <c r="E160" s="9"/>
      <c r="F160" s="9"/>
      <c r="G160" s="9"/>
      <c r="H160" s="41"/>
      <c r="I160" s="9"/>
      <c r="J160" s="8"/>
    </row>
    <row r="161">
      <c r="A161" s="10"/>
      <c r="B161" s="10"/>
      <c r="C161" s="29"/>
      <c r="D161" s="41"/>
      <c r="E161" s="9"/>
      <c r="F161" s="9"/>
      <c r="G161" s="9"/>
      <c r="H161" s="41"/>
      <c r="I161" s="9"/>
      <c r="J161" s="8"/>
    </row>
    <row r="162">
      <c r="A162" s="10"/>
      <c r="B162" s="10"/>
      <c r="C162" s="29"/>
      <c r="D162" s="41"/>
      <c r="E162" s="9"/>
      <c r="F162" s="9"/>
      <c r="G162" s="9"/>
      <c r="H162" s="41"/>
      <c r="I162" s="9"/>
      <c r="J162" s="8"/>
    </row>
    <row r="163">
      <c r="A163" s="10"/>
      <c r="B163" s="10"/>
      <c r="C163" s="29"/>
      <c r="D163" s="41"/>
      <c r="E163" s="9"/>
      <c r="F163" s="9"/>
      <c r="G163" s="9"/>
      <c r="H163" s="41"/>
      <c r="I163" s="9"/>
      <c r="J163" s="8"/>
    </row>
    <row r="164">
      <c r="A164" s="10"/>
      <c r="B164" s="10"/>
      <c r="C164" s="29"/>
      <c r="D164" s="41"/>
      <c r="E164" s="9"/>
      <c r="F164" s="9"/>
      <c r="G164" s="9"/>
      <c r="H164" s="41"/>
      <c r="I164" s="9"/>
      <c r="J164" s="8"/>
    </row>
    <row r="165">
      <c r="A165" s="10"/>
      <c r="B165" s="10"/>
      <c r="C165" s="29"/>
      <c r="D165" s="41"/>
      <c r="E165" s="9"/>
      <c r="F165" s="9"/>
      <c r="G165" s="9"/>
      <c r="H165" s="41"/>
      <c r="I165" s="9"/>
      <c r="J165" s="8"/>
    </row>
    <row r="166">
      <c r="A166" s="10"/>
      <c r="B166" s="10"/>
      <c r="C166" s="29"/>
      <c r="D166" s="41"/>
      <c r="E166" s="9"/>
      <c r="F166" s="9"/>
      <c r="G166" s="9"/>
      <c r="H166" s="41"/>
      <c r="I166" s="9"/>
      <c r="J166" s="8"/>
    </row>
    <row r="167">
      <c r="A167" s="10"/>
      <c r="B167" s="10"/>
      <c r="C167" s="29"/>
      <c r="D167" s="41"/>
      <c r="E167" s="9"/>
      <c r="F167" s="9"/>
      <c r="G167" s="9"/>
      <c r="H167" s="41"/>
      <c r="I167" s="9"/>
      <c r="J167" s="8"/>
    </row>
    <row r="168">
      <c r="A168" s="10"/>
      <c r="B168" s="10"/>
      <c r="C168" s="29"/>
      <c r="D168" s="41"/>
      <c r="E168" s="9"/>
      <c r="F168" s="9"/>
      <c r="G168" s="9"/>
      <c r="H168" s="41"/>
      <c r="I168" s="9"/>
      <c r="J168" s="8"/>
    </row>
    <row r="169">
      <c r="A169" s="10"/>
      <c r="B169" s="10"/>
      <c r="C169" s="29"/>
      <c r="D169" s="41"/>
      <c r="E169" s="9"/>
      <c r="F169" s="9"/>
      <c r="G169" s="9"/>
      <c r="H169" s="41"/>
      <c r="I169" s="9"/>
      <c r="J169" s="8"/>
    </row>
    <row r="170">
      <c r="A170" s="10"/>
      <c r="B170" s="10"/>
      <c r="C170" s="29"/>
      <c r="D170" s="41"/>
      <c r="E170" s="9"/>
      <c r="F170" s="9"/>
      <c r="G170" s="9"/>
      <c r="H170" s="41"/>
      <c r="I170" s="9"/>
      <c r="J170" s="8"/>
    </row>
    <row r="171">
      <c r="A171" s="10"/>
      <c r="B171" s="10"/>
      <c r="C171" s="29"/>
      <c r="D171" s="41"/>
      <c r="E171" s="9"/>
      <c r="F171" s="9"/>
      <c r="G171" s="9"/>
      <c r="H171" s="41"/>
      <c r="I171" s="9"/>
      <c r="J171" s="8"/>
    </row>
    <row r="172">
      <c r="A172" s="10"/>
      <c r="B172" s="10"/>
      <c r="C172" s="29"/>
      <c r="D172" s="41"/>
      <c r="E172" s="9"/>
      <c r="F172" s="9"/>
      <c r="G172" s="9"/>
      <c r="H172" s="41"/>
      <c r="I172" s="9"/>
      <c r="J172" s="8"/>
    </row>
    <row r="173">
      <c r="A173" s="10"/>
      <c r="B173" s="10"/>
      <c r="C173" s="29"/>
      <c r="D173" s="41"/>
      <c r="E173" s="9"/>
      <c r="F173" s="9"/>
      <c r="G173" s="9"/>
      <c r="H173" s="41"/>
      <c r="I173" s="9"/>
      <c r="J173" s="8"/>
    </row>
    <row r="174">
      <c r="A174" s="10"/>
      <c r="B174" s="10"/>
      <c r="C174" s="29"/>
      <c r="D174" s="41"/>
      <c r="E174" s="9"/>
      <c r="F174" s="9"/>
      <c r="G174" s="9"/>
      <c r="H174" s="41"/>
      <c r="I174" s="9"/>
      <c r="J174" s="8"/>
    </row>
    <row r="175">
      <c r="A175" s="10"/>
      <c r="B175" s="10"/>
      <c r="C175" s="29"/>
      <c r="D175" s="41"/>
      <c r="E175" s="9"/>
      <c r="F175" s="9"/>
      <c r="G175" s="9"/>
      <c r="H175" s="41"/>
      <c r="I175" s="9"/>
      <c r="J175" s="8"/>
    </row>
    <row r="176">
      <c r="A176" s="10"/>
      <c r="B176" s="10"/>
      <c r="C176" s="29"/>
      <c r="D176" s="41"/>
      <c r="E176" s="9"/>
      <c r="F176" s="9"/>
      <c r="G176" s="9"/>
      <c r="H176" s="41"/>
      <c r="I176" s="9"/>
      <c r="J176" s="8"/>
    </row>
    <row r="177">
      <c r="A177" s="10"/>
      <c r="B177" s="10"/>
      <c r="C177" s="29"/>
      <c r="D177" s="41"/>
      <c r="E177" s="9"/>
      <c r="F177" s="9"/>
      <c r="G177" s="9"/>
      <c r="H177" s="41"/>
      <c r="I177" s="9"/>
      <c r="J177" s="8"/>
    </row>
    <row r="178">
      <c r="A178" s="10"/>
      <c r="B178" s="10"/>
      <c r="C178" s="29"/>
      <c r="D178" s="41"/>
      <c r="E178" s="9"/>
      <c r="F178" s="9"/>
      <c r="G178" s="9"/>
      <c r="H178" s="41"/>
      <c r="I178" s="9"/>
      <c r="J178" s="8"/>
    </row>
    <row r="179">
      <c r="A179" s="10"/>
      <c r="B179" s="10"/>
      <c r="C179" s="29"/>
      <c r="D179" s="41"/>
      <c r="E179" s="9"/>
      <c r="F179" s="9"/>
      <c r="G179" s="9"/>
      <c r="H179" s="41"/>
      <c r="I179" s="9"/>
      <c r="J179" s="8"/>
    </row>
    <row r="180">
      <c r="A180" s="10"/>
      <c r="B180" s="10"/>
      <c r="C180" s="29"/>
      <c r="D180" s="41"/>
      <c r="E180" s="9"/>
      <c r="F180" s="9"/>
      <c r="G180" s="9"/>
      <c r="H180" s="41"/>
      <c r="I180" s="9"/>
      <c r="J180" s="8"/>
    </row>
    <row r="181">
      <c r="A181" s="10"/>
      <c r="B181" s="10"/>
      <c r="C181" s="29"/>
      <c r="D181" s="41"/>
      <c r="E181" s="9"/>
      <c r="F181" s="9"/>
      <c r="G181" s="9"/>
      <c r="H181" s="41"/>
      <c r="I181" s="9"/>
      <c r="J181" s="8"/>
    </row>
    <row r="182">
      <c r="A182" s="10"/>
      <c r="B182" s="10"/>
      <c r="C182" s="29"/>
      <c r="D182" s="41"/>
      <c r="E182" s="9"/>
      <c r="F182" s="9"/>
      <c r="G182" s="9"/>
      <c r="H182" s="41"/>
      <c r="I182" s="9"/>
      <c r="J182" s="8"/>
    </row>
    <row r="183">
      <c r="A183" s="10"/>
      <c r="B183" s="10"/>
      <c r="C183" s="29"/>
      <c r="D183" s="41"/>
      <c r="E183" s="9"/>
      <c r="F183" s="9"/>
      <c r="G183" s="9"/>
      <c r="H183" s="41"/>
      <c r="I183" s="9"/>
      <c r="J183" s="8"/>
    </row>
    <row r="184">
      <c r="A184" s="10"/>
      <c r="B184" s="10"/>
      <c r="C184" s="29"/>
      <c r="D184" s="41"/>
      <c r="E184" s="9"/>
      <c r="F184" s="9"/>
      <c r="G184" s="9"/>
      <c r="H184" s="41"/>
      <c r="I184" s="9"/>
      <c r="J184" s="8"/>
    </row>
    <row r="185">
      <c r="A185" s="10"/>
      <c r="B185" s="10"/>
      <c r="C185" s="29"/>
      <c r="D185" s="41"/>
      <c r="E185" s="9"/>
      <c r="F185" s="9"/>
      <c r="G185" s="9"/>
      <c r="H185" s="41"/>
      <c r="I185" s="9"/>
      <c r="J185" s="8"/>
    </row>
    <row r="186">
      <c r="A186" s="10"/>
      <c r="B186" s="10"/>
      <c r="C186" s="29"/>
      <c r="D186" s="41"/>
      <c r="E186" s="9"/>
      <c r="F186" s="9"/>
      <c r="G186" s="9"/>
      <c r="H186" s="41"/>
      <c r="I186" s="9"/>
      <c r="J186" s="8"/>
    </row>
    <row r="187">
      <c r="A187" s="10"/>
      <c r="B187" s="10"/>
      <c r="C187" s="29"/>
      <c r="D187" s="41"/>
      <c r="E187" s="9"/>
      <c r="F187" s="9"/>
      <c r="G187" s="9"/>
      <c r="H187" s="41"/>
      <c r="I187" s="9"/>
      <c r="J187" s="8"/>
    </row>
    <row r="188">
      <c r="A188" s="10"/>
      <c r="B188" s="10"/>
      <c r="C188" s="29"/>
      <c r="D188" s="41"/>
      <c r="E188" s="9"/>
      <c r="F188" s="9"/>
      <c r="G188" s="9"/>
      <c r="H188" s="41"/>
      <c r="I188" s="9"/>
      <c r="J188" s="8"/>
    </row>
    <row r="189">
      <c r="A189" s="10"/>
      <c r="B189" s="10"/>
      <c r="C189" s="29"/>
      <c r="D189" s="41"/>
      <c r="E189" s="9"/>
      <c r="F189" s="9"/>
      <c r="G189" s="9"/>
      <c r="H189" s="41"/>
      <c r="I189" s="9"/>
      <c r="J189" s="8"/>
    </row>
    <row r="190">
      <c r="A190" s="10"/>
      <c r="B190" s="10"/>
      <c r="C190" s="29"/>
      <c r="D190" s="41"/>
      <c r="E190" s="9"/>
      <c r="F190" s="9"/>
      <c r="G190" s="9"/>
      <c r="H190" s="41"/>
      <c r="I190" s="9"/>
      <c r="J190" s="8"/>
    </row>
    <row r="191">
      <c r="A191" s="10"/>
      <c r="B191" s="10"/>
      <c r="C191" s="29"/>
      <c r="D191" s="41"/>
      <c r="E191" s="9"/>
      <c r="F191" s="9"/>
      <c r="G191" s="9"/>
      <c r="H191" s="41"/>
      <c r="I191" s="9"/>
      <c r="J191" s="8"/>
    </row>
    <row r="192">
      <c r="A192" s="10"/>
      <c r="B192" s="10"/>
      <c r="C192" s="29"/>
      <c r="D192" s="41"/>
      <c r="E192" s="9"/>
      <c r="F192" s="9"/>
      <c r="G192" s="9"/>
      <c r="H192" s="41"/>
      <c r="I192" s="9"/>
      <c r="J192" s="8"/>
    </row>
    <row r="193">
      <c r="A193" s="10"/>
      <c r="B193" s="10"/>
      <c r="C193" s="29"/>
      <c r="D193" s="41"/>
      <c r="E193" s="9"/>
      <c r="F193" s="9"/>
      <c r="G193" s="9"/>
      <c r="H193" s="41"/>
      <c r="I193" s="9"/>
      <c r="J193" s="8"/>
    </row>
    <row r="194">
      <c r="A194" s="10"/>
      <c r="B194" s="10"/>
      <c r="C194" s="29"/>
      <c r="D194" s="41"/>
      <c r="E194" s="9"/>
      <c r="F194" s="9"/>
      <c r="G194" s="9"/>
      <c r="H194" s="41"/>
      <c r="I194" s="9"/>
      <c r="J194" s="8"/>
    </row>
    <row r="195">
      <c r="A195" s="10"/>
      <c r="B195" s="10"/>
      <c r="C195" s="29"/>
      <c r="D195" s="41"/>
      <c r="E195" s="9"/>
      <c r="F195" s="9"/>
      <c r="G195" s="9"/>
      <c r="H195" s="41"/>
      <c r="I195" s="9"/>
      <c r="J195" s="8"/>
    </row>
    <row r="196">
      <c r="A196" s="10"/>
      <c r="B196" s="10"/>
      <c r="C196" s="29"/>
      <c r="D196" s="41"/>
      <c r="E196" s="9"/>
      <c r="F196" s="9"/>
      <c r="G196" s="9"/>
      <c r="H196" s="41"/>
      <c r="I196" s="9"/>
      <c r="J196" s="8"/>
    </row>
    <row r="197">
      <c r="A197" s="10"/>
      <c r="B197" s="10"/>
      <c r="C197" s="29"/>
      <c r="D197" s="41"/>
      <c r="E197" s="9"/>
      <c r="F197" s="9"/>
      <c r="G197" s="9"/>
      <c r="H197" s="41"/>
      <c r="I197" s="9"/>
      <c r="J197" s="8"/>
    </row>
    <row r="198">
      <c r="A198" s="10"/>
      <c r="B198" s="10"/>
      <c r="C198" s="29"/>
      <c r="D198" s="41"/>
      <c r="E198" s="9"/>
      <c r="F198" s="9"/>
      <c r="G198" s="9"/>
      <c r="H198" s="41"/>
      <c r="I198" s="9"/>
      <c r="J198" s="8"/>
    </row>
    <row r="199">
      <c r="A199" s="10"/>
      <c r="B199" s="10"/>
      <c r="C199" s="29"/>
      <c r="D199" s="41"/>
      <c r="E199" s="9"/>
      <c r="F199" s="9"/>
      <c r="G199" s="9"/>
      <c r="H199" s="41"/>
      <c r="I199" s="9"/>
      <c r="J199" s="8"/>
    </row>
    <row r="200">
      <c r="A200" s="10"/>
      <c r="B200" s="10"/>
      <c r="C200" s="29"/>
      <c r="D200" s="41"/>
      <c r="E200" s="9"/>
      <c r="F200" s="9"/>
      <c r="G200" s="9"/>
      <c r="H200" s="41"/>
      <c r="I200" s="9"/>
      <c r="J200" s="8"/>
    </row>
    <row r="201">
      <c r="A201" s="10"/>
      <c r="B201" s="10"/>
      <c r="C201" s="29"/>
      <c r="D201" s="41"/>
      <c r="E201" s="9"/>
      <c r="F201" s="9"/>
      <c r="G201" s="9"/>
      <c r="H201" s="41"/>
      <c r="I201" s="9"/>
      <c r="J201" s="8"/>
    </row>
    <row r="202">
      <c r="A202" s="10"/>
      <c r="B202" s="10"/>
      <c r="C202" s="29"/>
      <c r="D202" s="41"/>
      <c r="E202" s="9"/>
      <c r="F202" s="9"/>
      <c r="G202" s="9"/>
      <c r="H202" s="41"/>
      <c r="I202" s="9"/>
      <c r="J202" s="8"/>
    </row>
    <row r="203">
      <c r="A203" s="10"/>
      <c r="B203" s="10"/>
      <c r="C203" s="29"/>
      <c r="D203" s="41"/>
      <c r="E203" s="9"/>
      <c r="F203" s="9"/>
      <c r="G203" s="9"/>
      <c r="H203" s="41"/>
      <c r="I203" s="9"/>
      <c r="J203" s="8"/>
    </row>
    <row r="204">
      <c r="A204" s="10"/>
      <c r="B204" s="10"/>
      <c r="C204" s="29"/>
      <c r="D204" s="41"/>
      <c r="E204" s="9"/>
      <c r="F204" s="9"/>
      <c r="G204" s="9"/>
      <c r="H204" s="41"/>
      <c r="I204" s="9"/>
      <c r="J204" s="8"/>
    </row>
    <row r="205">
      <c r="A205" s="10"/>
      <c r="B205" s="10"/>
      <c r="C205" s="29"/>
      <c r="D205" s="41"/>
      <c r="E205" s="9"/>
      <c r="F205" s="9"/>
      <c r="G205" s="9"/>
      <c r="H205" s="41"/>
      <c r="I205" s="9"/>
      <c r="J205" s="8"/>
    </row>
    <row r="206">
      <c r="A206" s="10"/>
      <c r="B206" s="10"/>
      <c r="C206" s="29"/>
      <c r="D206" s="41"/>
      <c r="E206" s="9"/>
      <c r="F206" s="9"/>
      <c r="G206" s="9"/>
      <c r="H206" s="41"/>
      <c r="I206" s="9"/>
      <c r="J206" s="8"/>
    </row>
    <row r="207">
      <c r="A207" s="10"/>
      <c r="B207" s="10"/>
      <c r="C207" s="29"/>
      <c r="D207" s="41"/>
      <c r="E207" s="9"/>
      <c r="F207" s="9"/>
      <c r="G207" s="9"/>
      <c r="H207" s="41"/>
      <c r="I207" s="9"/>
      <c r="J207" s="8"/>
    </row>
    <row r="208">
      <c r="A208" s="10"/>
      <c r="B208" s="10"/>
      <c r="C208" s="29"/>
      <c r="D208" s="41"/>
      <c r="E208" s="9"/>
      <c r="F208" s="9"/>
      <c r="G208" s="9"/>
      <c r="H208" s="41"/>
      <c r="I208" s="9"/>
      <c r="J208" s="8"/>
    </row>
    <row r="209">
      <c r="A209" s="10"/>
      <c r="B209" s="10"/>
      <c r="C209" s="29"/>
      <c r="D209" s="41"/>
      <c r="E209" s="9"/>
      <c r="F209" s="9"/>
      <c r="G209" s="9"/>
      <c r="H209" s="41"/>
      <c r="I209" s="9"/>
      <c r="J209" s="8"/>
    </row>
    <row r="210">
      <c r="A210" s="10"/>
      <c r="B210" s="10"/>
      <c r="C210" s="29"/>
      <c r="D210" s="41"/>
      <c r="E210" s="9"/>
      <c r="F210" s="9"/>
      <c r="G210" s="9"/>
      <c r="H210" s="41"/>
      <c r="I210" s="9"/>
      <c r="J210" s="8"/>
    </row>
    <row r="211">
      <c r="A211" s="10"/>
      <c r="B211" s="10"/>
      <c r="C211" s="29"/>
      <c r="D211" s="41"/>
      <c r="E211" s="9"/>
      <c r="F211" s="9"/>
      <c r="G211" s="9"/>
      <c r="H211" s="41"/>
      <c r="I211" s="9"/>
      <c r="J211" s="8"/>
    </row>
    <row r="212">
      <c r="A212" s="10"/>
      <c r="B212" s="10"/>
      <c r="C212" s="29"/>
      <c r="D212" s="41"/>
      <c r="E212" s="9"/>
      <c r="F212" s="9"/>
      <c r="G212" s="9"/>
      <c r="H212" s="41"/>
      <c r="I212" s="9"/>
      <c r="J212" s="8"/>
    </row>
    <row r="213">
      <c r="A213" s="10"/>
      <c r="B213" s="10"/>
      <c r="C213" s="29"/>
      <c r="D213" s="41"/>
      <c r="E213" s="9"/>
      <c r="F213" s="9"/>
      <c r="G213" s="9"/>
      <c r="H213" s="41"/>
      <c r="I213" s="9"/>
      <c r="J213" s="8"/>
    </row>
    <row r="214">
      <c r="A214" s="10"/>
      <c r="B214" s="10"/>
      <c r="C214" s="29"/>
      <c r="D214" s="41"/>
      <c r="E214" s="9"/>
      <c r="F214" s="9"/>
      <c r="G214" s="9"/>
      <c r="H214" s="41"/>
      <c r="I214" s="9"/>
      <c r="J214" s="8"/>
    </row>
    <row r="215">
      <c r="A215" s="10"/>
      <c r="B215" s="10"/>
      <c r="C215" s="29"/>
      <c r="D215" s="41"/>
      <c r="E215" s="9"/>
      <c r="F215" s="9"/>
      <c r="G215" s="9"/>
      <c r="H215" s="41"/>
      <c r="I215" s="9"/>
      <c r="J215" s="8"/>
    </row>
    <row r="216">
      <c r="A216" s="10"/>
      <c r="B216" s="10"/>
      <c r="C216" s="29"/>
      <c r="D216" s="41"/>
      <c r="E216" s="9"/>
      <c r="F216" s="9"/>
      <c r="G216" s="9"/>
      <c r="H216" s="41"/>
      <c r="I216" s="9"/>
      <c r="J216" s="8"/>
    </row>
    <row r="217">
      <c r="A217" s="10"/>
      <c r="B217" s="10"/>
      <c r="C217" s="29"/>
      <c r="D217" s="41"/>
      <c r="E217" s="9"/>
      <c r="F217" s="9"/>
      <c r="G217" s="9"/>
      <c r="H217" s="41"/>
      <c r="I217" s="9"/>
      <c r="J217" s="8"/>
    </row>
    <row r="218">
      <c r="A218" s="10"/>
      <c r="B218" s="10"/>
      <c r="C218" s="29"/>
      <c r="D218" s="41"/>
      <c r="E218" s="9"/>
      <c r="F218" s="9"/>
      <c r="G218" s="9"/>
      <c r="H218" s="41"/>
      <c r="I218" s="9"/>
      <c r="J218" s="8"/>
    </row>
    <row r="219">
      <c r="A219" s="10"/>
      <c r="B219" s="10"/>
      <c r="C219" s="29"/>
      <c r="D219" s="41"/>
      <c r="E219" s="9"/>
      <c r="F219" s="9"/>
      <c r="G219" s="9"/>
      <c r="H219" s="41"/>
      <c r="I219" s="9"/>
      <c r="J219" s="8"/>
    </row>
    <row r="220">
      <c r="A220" s="10"/>
      <c r="B220" s="10"/>
      <c r="C220" s="29"/>
      <c r="D220" s="41"/>
      <c r="E220" s="9"/>
      <c r="F220" s="9"/>
      <c r="G220" s="9"/>
      <c r="H220" s="41"/>
      <c r="I220" s="9"/>
      <c r="J220" s="8"/>
    </row>
    <row r="221">
      <c r="A221" s="10"/>
      <c r="B221" s="10"/>
      <c r="C221" s="29"/>
      <c r="D221" s="41"/>
      <c r="E221" s="9"/>
      <c r="F221" s="9"/>
      <c r="G221" s="9"/>
      <c r="H221" s="41"/>
      <c r="I221" s="9"/>
      <c r="J221" s="8"/>
    </row>
    <row r="222">
      <c r="A222" s="10"/>
      <c r="B222" s="10"/>
      <c r="C222" s="29"/>
      <c r="D222" s="41"/>
      <c r="E222" s="9"/>
      <c r="F222" s="9"/>
      <c r="G222" s="9"/>
      <c r="H222" s="41"/>
      <c r="I222" s="9"/>
      <c r="J222" s="8"/>
    </row>
    <row r="223">
      <c r="A223" s="10"/>
      <c r="B223" s="10"/>
      <c r="C223" s="29"/>
      <c r="D223" s="41"/>
      <c r="E223" s="9"/>
      <c r="F223" s="9"/>
      <c r="G223" s="9"/>
      <c r="H223" s="41"/>
      <c r="I223" s="9"/>
      <c r="J223" s="8"/>
    </row>
    <row r="224">
      <c r="A224" s="10"/>
      <c r="B224" s="10"/>
      <c r="C224" s="29"/>
      <c r="D224" s="41"/>
      <c r="E224" s="9"/>
      <c r="F224" s="9"/>
      <c r="G224" s="9"/>
      <c r="H224" s="41"/>
      <c r="I224" s="9"/>
      <c r="J224" s="8"/>
    </row>
    <row r="225">
      <c r="A225" s="10"/>
      <c r="B225" s="10"/>
      <c r="C225" s="29"/>
      <c r="D225" s="41"/>
      <c r="E225" s="9"/>
      <c r="F225" s="9"/>
      <c r="G225" s="9"/>
      <c r="H225" s="41"/>
      <c r="I225" s="9"/>
      <c r="J225" s="8"/>
    </row>
    <row r="226">
      <c r="A226" s="10"/>
      <c r="B226" s="10"/>
      <c r="C226" s="29"/>
      <c r="D226" s="41"/>
      <c r="E226" s="9"/>
      <c r="F226" s="9"/>
      <c r="G226" s="9"/>
      <c r="H226" s="41"/>
      <c r="I226" s="9"/>
      <c r="J226" s="8"/>
    </row>
    <row r="227">
      <c r="A227" s="10"/>
      <c r="B227" s="10"/>
      <c r="C227" s="29"/>
      <c r="D227" s="41"/>
      <c r="E227" s="9"/>
      <c r="F227" s="9"/>
      <c r="G227" s="9"/>
      <c r="H227" s="41"/>
      <c r="I227" s="9"/>
      <c r="J227" s="8"/>
    </row>
    <row r="228">
      <c r="A228" s="10"/>
      <c r="B228" s="10"/>
      <c r="C228" s="29"/>
      <c r="D228" s="41"/>
      <c r="E228" s="9"/>
      <c r="F228" s="9"/>
      <c r="G228" s="9"/>
      <c r="H228" s="41"/>
      <c r="I228" s="9"/>
      <c r="J228" s="8"/>
    </row>
    <row r="229">
      <c r="A229" s="10"/>
      <c r="B229" s="10"/>
      <c r="C229" s="29"/>
      <c r="D229" s="41"/>
      <c r="E229" s="9"/>
      <c r="F229" s="9"/>
      <c r="G229" s="9"/>
      <c r="H229" s="41"/>
      <c r="I229" s="9"/>
      <c r="J229" s="8"/>
    </row>
    <row r="230">
      <c r="A230" s="10"/>
      <c r="B230" s="10"/>
      <c r="C230" s="29"/>
      <c r="D230" s="41"/>
      <c r="E230" s="9"/>
      <c r="F230" s="9"/>
      <c r="G230" s="9"/>
      <c r="H230" s="41"/>
      <c r="I230" s="9"/>
      <c r="J230" s="8"/>
    </row>
    <row r="231">
      <c r="A231" s="10"/>
      <c r="B231" s="10"/>
      <c r="C231" s="29"/>
      <c r="D231" s="41"/>
      <c r="E231" s="9"/>
      <c r="F231" s="9"/>
      <c r="G231" s="9"/>
      <c r="H231" s="41"/>
      <c r="I231" s="9"/>
      <c r="J231" s="8"/>
    </row>
    <row r="232">
      <c r="A232" s="10"/>
      <c r="B232" s="10"/>
      <c r="C232" s="29"/>
      <c r="D232" s="41"/>
      <c r="E232" s="9"/>
      <c r="F232" s="9"/>
      <c r="G232" s="9"/>
      <c r="H232" s="41"/>
      <c r="I232" s="9"/>
      <c r="J232" s="8"/>
    </row>
    <row r="233">
      <c r="A233" s="10"/>
      <c r="B233" s="10"/>
      <c r="C233" s="29"/>
      <c r="D233" s="41"/>
      <c r="E233" s="9"/>
      <c r="F233" s="9"/>
      <c r="G233" s="9"/>
      <c r="H233" s="41"/>
      <c r="I233" s="9"/>
      <c r="J233" s="8"/>
    </row>
    <row r="234">
      <c r="A234" s="10"/>
      <c r="B234" s="10"/>
      <c r="C234" s="29"/>
      <c r="D234" s="41"/>
      <c r="E234" s="9"/>
      <c r="F234" s="9"/>
      <c r="G234" s="9"/>
      <c r="H234" s="41"/>
      <c r="I234" s="9"/>
      <c r="J234" s="8"/>
    </row>
    <row r="235">
      <c r="A235" s="10"/>
      <c r="B235" s="10"/>
      <c r="C235" s="29"/>
      <c r="D235" s="41"/>
      <c r="E235" s="9"/>
      <c r="F235" s="9"/>
      <c r="G235" s="9"/>
      <c r="H235" s="41"/>
      <c r="I235" s="9"/>
      <c r="J235" s="8"/>
    </row>
    <row r="236">
      <c r="A236" s="10"/>
      <c r="B236" s="10"/>
      <c r="C236" s="29"/>
      <c r="D236" s="41"/>
      <c r="E236" s="9"/>
      <c r="F236" s="9"/>
      <c r="G236" s="9"/>
      <c r="H236" s="41"/>
      <c r="I236" s="9"/>
      <c r="J236" s="8"/>
    </row>
    <row r="237">
      <c r="A237" s="10"/>
      <c r="B237" s="10"/>
      <c r="C237" s="29"/>
      <c r="D237" s="41"/>
      <c r="E237" s="9"/>
      <c r="F237" s="9"/>
      <c r="G237" s="9"/>
      <c r="H237" s="41"/>
      <c r="I237" s="9"/>
      <c r="J237" s="8"/>
    </row>
    <row r="238">
      <c r="A238" s="10"/>
      <c r="B238" s="10"/>
      <c r="C238" s="29"/>
      <c r="D238" s="41"/>
      <c r="E238" s="9"/>
      <c r="F238" s="9"/>
      <c r="G238" s="9"/>
      <c r="H238" s="41"/>
      <c r="I238" s="9"/>
      <c r="J238" s="8"/>
    </row>
    <row r="239">
      <c r="A239" s="10"/>
      <c r="B239" s="10"/>
      <c r="C239" s="29"/>
      <c r="D239" s="41"/>
      <c r="E239" s="9"/>
      <c r="F239" s="9"/>
      <c r="G239" s="9"/>
      <c r="H239" s="41"/>
      <c r="I239" s="9"/>
      <c r="J239" s="8"/>
    </row>
    <row r="240">
      <c r="A240" s="10"/>
      <c r="B240" s="10"/>
      <c r="C240" s="29"/>
      <c r="D240" s="41"/>
      <c r="E240" s="9"/>
      <c r="F240" s="9"/>
      <c r="G240" s="9"/>
      <c r="H240" s="41"/>
      <c r="I240" s="9"/>
      <c r="J240" s="8"/>
    </row>
    <row r="241">
      <c r="A241" s="10"/>
      <c r="B241" s="10"/>
      <c r="C241" s="29"/>
      <c r="D241" s="41"/>
      <c r="E241" s="9"/>
      <c r="F241" s="9"/>
      <c r="G241" s="9"/>
      <c r="H241" s="41"/>
      <c r="I241" s="9"/>
      <c r="J241" s="8"/>
    </row>
    <row r="242">
      <c r="A242" s="10"/>
      <c r="B242" s="10"/>
      <c r="C242" s="29"/>
      <c r="D242" s="41"/>
      <c r="E242" s="9"/>
      <c r="F242" s="9"/>
      <c r="G242" s="9"/>
      <c r="H242" s="41"/>
      <c r="I242" s="9"/>
      <c r="J242" s="8"/>
    </row>
    <row r="243">
      <c r="A243" s="10"/>
      <c r="B243" s="10"/>
      <c r="C243" s="29"/>
      <c r="D243" s="41"/>
      <c r="E243" s="9"/>
      <c r="F243" s="9"/>
      <c r="G243" s="9"/>
      <c r="H243" s="41"/>
      <c r="I243" s="9"/>
      <c r="J243" s="8"/>
    </row>
    <row r="244">
      <c r="A244" s="10"/>
      <c r="B244" s="10"/>
      <c r="C244" s="29"/>
      <c r="D244" s="41"/>
      <c r="E244" s="9"/>
      <c r="F244" s="9"/>
      <c r="G244" s="9"/>
      <c r="H244" s="41"/>
      <c r="I244" s="9"/>
      <c r="J244" s="8"/>
    </row>
    <row r="245">
      <c r="A245" s="10"/>
      <c r="B245" s="10"/>
      <c r="C245" s="29"/>
      <c r="D245" s="41"/>
      <c r="E245" s="9"/>
      <c r="F245" s="9"/>
      <c r="G245" s="9"/>
      <c r="H245" s="41"/>
      <c r="I245" s="9"/>
      <c r="J245" s="8"/>
    </row>
    <row r="246">
      <c r="A246" s="10"/>
      <c r="B246" s="10"/>
      <c r="C246" s="29"/>
      <c r="D246" s="41"/>
      <c r="E246" s="9"/>
      <c r="F246" s="9"/>
      <c r="G246" s="9"/>
      <c r="H246" s="41"/>
      <c r="I246" s="9"/>
      <c r="J246" s="8"/>
    </row>
    <row r="247">
      <c r="A247" s="10"/>
      <c r="B247" s="10"/>
      <c r="C247" s="29"/>
      <c r="D247" s="41"/>
      <c r="E247" s="9"/>
      <c r="F247" s="9"/>
      <c r="G247" s="9"/>
      <c r="H247" s="41"/>
      <c r="I247" s="9"/>
      <c r="J247" s="8"/>
    </row>
    <row r="248">
      <c r="A248" s="10"/>
      <c r="B248" s="10"/>
      <c r="C248" s="29"/>
      <c r="D248" s="41"/>
      <c r="E248" s="9"/>
      <c r="F248" s="9"/>
      <c r="G248" s="9"/>
      <c r="H248" s="41"/>
      <c r="I248" s="9"/>
      <c r="J248" s="8"/>
    </row>
    <row r="249">
      <c r="A249" s="10"/>
      <c r="B249" s="10"/>
      <c r="C249" s="29"/>
      <c r="D249" s="41"/>
      <c r="E249" s="9"/>
      <c r="F249" s="9"/>
      <c r="G249" s="9"/>
      <c r="H249" s="41"/>
      <c r="I249" s="9"/>
      <c r="J249" s="8"/>
    </row>
    <row r="250">
      <c r="A250" s="10"/>
      <c r="B250" s="10"/>
      <c r="C250" s="29"/>
      <c r="D250" s="41"/>
      <c r="E250" s="9"/>
      <c r="F250" s="9"/>
      <c r="G250" s="9"/>
      <c r="H250" s="41"/>
      <c r="I250" s="9"/>
      <c r="J250" s="8"/>
    </row>
    <row r="251">
      <c r="A251" s="10"/>
      <c r="B251" s="10"/>
      <c r="C251" s="29"/>
      <c r="D251" s="41"/>
      <c r="E251" s="9"/>
      <c r="F251" s="9"/>
      <c r="G251" s="9"/>
      <c r="H251" s="41"/>
      <c r="I251" s="9"/>
      <c r="J251" s="8"/>
    </row>
    <row r="252">
      <c r="A252" s="10"/>
      <c r="B252" s="10"/>
      <c r="C252" s="29"/>
      <c r="D252" s="41"/>
      <c r="E252" s="9"/>
      <c r="F252" s="9"/>
      <c r="G252" s="9"/>
      <c r="H252" s="41"/>
      <c r="I252" s="9"/>
      <c r="J252" s="8"/>
    </row>
    <row r="253">
      <c r="A253" s="10"/>
      <c r="B253" s="10"/>
      <c r="C253" s="29"/>
      <c r="D253" s="41"/>
      <c r="E253" s="9"/>
      <c r="F253" s="9"/>
      <c r="G253" s="9"/>
      <c r="H253" s="41"/>
      <c r="I253" s="9"/>
      <c r="J253" s="8"/>
    </row>
    <row r="254">
      <c r="A254" s="10"/>
      <c r="B254" s="10"/>
      <c r="C254" s="29"/>
      <c r="D254" s="41"/>
      <c r="E254" s="9"/>
      <c r="F254" s="9"/>
      <c r="G254" s="9"/>
      <c r="H254" s="41"/>
      <c r="I254" s="9"/>
      <c r="J254" s="8"/>
    </row>
    <row r="255">
      <c r="A255" s="10"/>
      <c r="B255" s="10"/>
      <c r="C255" s="29"/>
      <c r="D255" s="41"/>
      <c r="E255" s="9"/>
      <c r="F255" s="9"/>
      <c r="G255" s="9"/>
      <c r="H255" s="41"/>
      <c r="I255" s="9"/>
      <c r="J255" s="8"/>
    </row>
    <row r="256">
      <c r="A256" s="10"/>
      <c r="B256" s="10"/>
      <c r="C256" s="29"/>
      <c r="D256" s="41"/>
      <c r="E256" s="9"/>
      <c r="F256" s="9"/>
      <c r="G256" s="9"/>
      <c r="H256" s="41"/>
      <c r="I256" s="9"/>
      <c r="J256" s="8"/>
    </row>
    <row r="257">
      <c r="A257" s="10"/>
      <c r="B257" s="10"/>
      <c r="C257" s="29"/>
      <c r="D257" s="41"/>
      <c r="E257" s="9"/>
      <c r="F257" s="9"/>
      <c r="G257" s="9"/>
      <c r="H257" s="41"/>
      <c r="I257" s="9"/>
      <c r="J257" s="8"/>
    </row>
    <row r="258">
      <c r="A258" s="10"/>
      <c r="B258" s="10"/>
      <c r="C258" s="29"/>
      <c r="D258" s="41"/>
      <c r="E258" s="9"/>
      <c r="F258" s="9"/>
      <c r="G258" s="9"/>
      <c r="H258" s="41"/>
      <c r="I258" s="9"/>
      <c r="J258" s="8"/>
    </row>
    <row r="259">
      <c r="A259" s="10"/>
      <c r="B259" s="10"/>
      <c r="C259" s="29"/>
      <c r="D259" s="41"/>
      <c r="E259" s="9"/>
      <c r="F259" s="9"/>
      <c r="G259" s="9"/>
      <c r="H259" s="41"/>
      <c r="I259" s="9"/>
      <c r="J259" s="8"/>
    </row>
    <row r="260">
      <c r="A260" s="10"/>
      <c r="B260" s="10"/>
      <c r="C260" s="29"/>
      <c r="D260" s="41"/>
      <c r="E260" s="9"/>
      <c r="F260" s="9"/>
      <c r="G260" s="9"/>
      <c r="H260" s="41"/>
      <c r="I260" s="9"/>
      <c r="J260" s="8"/>
    </row>
    <row r="261">
      <c r="A261" s="10"/>
      <c r="B261" s="10"/>
      <c r="C261" s="29"/>
      <c r="D261" s="41"/>
      <c r="E261" s="9"/>
      <c r="F261" s="9"/>
      <c r="G261" s="9"/>
      <c r="H261" s="41"/>
      <c r="I261" s="9"/>
      <c r="J261" s="8"/>
    </row>
    <row r="262">
      <c r="A262" s="10"/>
      <c r="B262" s="10"/>
      <c r="C262" s="29"/>
      <c r="D262" s="41"/>
      <c r="E262" s="9"/>
      <c r="F262" s="9"/>
      <c r="G262" s="9"/>
      <c r="H262" s="41"/>
      <c r="I262" s="9"/>
      <c r="J262" s="8"/>
    </row>
    <row r="263">
      <c r="A263" s="10"/>
      <c r="B263" s="10"/>
      <c r="C263" s="29"/>
      <c r="D263" s="41"/>
      <c r="E263" s="9"/>
      <c r="F263" s="9"/>
      <c r="G263" s="9"/>
      <c r="H263" s="41"/>
      <c r="I263" s="9"/>
      <c r="J263" s="8"/>
    </row>
    <row r="264">
      <c r="A264" s="10"/>
      <c r="B264" s="10"/>
      <c r="C264" s="29"/>
      <c r="D264" s="41"/>
      <c r="E264" s="9"/>
      <c r="F264" s="9"/>
      <c r="G264" s="9"/>
      <c r="H264" s="41"/>
      <c r="I264" s="9"/>
      <c r="J264" s="8"/>
    </row>
    <row r="265">
      <c r="A265" s="10"/>
      <c r="B265" s="10"/>
      <c r="C265" s="29"/>
      <c r="D265" s="41"/>
      <c r="E265" s="9"/>
      <c r="F265" s="9"/>
      <c r="G265" s="9"/>
      <c r="H265" s="41"/>
      <c r="I265" s="9"/>
      <c r="J265" s="8"/>
    </row>
    <row r="266">
      <c r="A266" s="10"/>
      <c r="B266" s="10"/>
      <c r="C266" s="29"/>
      <c r="D266" s="41"/>
      <c r="E266" s="9"/>
      <c r="F266" s="9"/>
      <c r="G266" s="9"/>
      <c r="H266" s="41"/>
      <c r="I266" s="9"/>
      <c r="J266" s="8"/>
    </row>
    <row r="267">
      <c r="A267" s="10"/>
      <c r="B267" s="10"/>
      <c r="C267" s="29"/>
      <c r="D267" s="41"/>
      <c r="E267" s="9"/>
      <c r="F267" s="9"/>
      <c r="G267" s="9"/>
      <c r="H267" s="41"/>
      <c r="I267" s="9"/>
      <c r="J267" s="8"/>
    </row>
    <row r="268">
      <c r="A268" s="10"/>
      <c r="B268" s="10"/>
      <c r="C268" s="29"/>
      <c r="D268" s="41"/>
      <c r="E268" s="9"/>
      <c r="F268" s="9"/>
      <c r="G268" s="9"/>
      <c r="H268" s="41"/>
      <c r="I268" s="9"/>
      <c r="J268" s="8"/>
    </row>
    <row r="269">
      <c r="A269" s="10"/>
      <c r="B269" s="10"/>
      <c r="C269" s="29"/>
      <c r="D269" s="41"/>
      <c r="E269" s="9"/>
      <c r="F269" s="9"/>
      <c r="G269" s="9"/>
      <c r="H269" s="41"/>
      <c r="I269" s="9"/>
      <c r="J269" s="8"/>
    </row>
    <row r="270">
      <c r="A270" s="10"/>
      <c r="B270" s="10"/>
      <c r="C270" s="29"/>
      <c r="D270" s="41"/>
      <c r="E270" s="9"/>
      <c r="F270" s="9"/>
      <c r="G270" s="9"/>
      <c r="H270" s="41"/>
      <c r="I270" s="9"/>
      <c r="J270" s="8"/>
    </row>
    <row r="271">
      <c r="A271" s="10"/>
      <c r="B271" s="10"/>
      <c r="C271" s="29"/>
      <c r="D271" s="41"/>
      <c r="E271" s="9"/>
      <c r="F271" s="9"/>
      <c r="G271" s="9"/>
      <c r="H271" s="41"/>
      <c r="I271" s="9"/>
      <c r="J271" s="8"/>
    </row>
    <row r="272">
      <c r="A272" s="10"/>
      <c r="B272" s="10"/>
      <c r="C272" s="29"/>
      <c r="D272" s="41"/>
      <c r="E272" s="9"/>
      <c r="F272" s="9"/>
      <c r="G272" s="9"/>
      <c r="H272" s="41"/>
      <c r="I272" s="9"/>
      <c r="J272" s="8"/>
    </row>
    <row r="273">
      <c r="A273" s="10"/>
      <c r="B273" s="10"/>
      <c r="C273" s="29"/>
      <c r="D273" s="41"/>
      <c r="E273" s="9"/>
      <c r="F273" s="9"/>
      <c r="G273" s="9"/>
      <c r="H273" s="41"/>
      <c r="I273" s="9"/>
      <c r="J273" s="8"/>
    </row>
    <row r="274">
      <c r="A274" s="10"/>
      <c r="B274" s="10"/>
      <c r="C274" s="29"/>
      <c r="D274" s="41"/>
      <c r="E274" s="9"/>
      <c r="F274" s="9"/>
      <c r="G274" s="9"/>
      <c r="H274" s="41"/>
      <c r="I274" s="9"/>
      <c r="J274" s="8"/>
    </row>
    <row r="275">
      <c r="A275" s="10"/>
      <c r="B275" s="10"/>
      <c r="C275" s="29"/>
      <c r="D275" s="41"/>
      <c r="E275" s="9"/>
      <c r="F275" s="9"/>
      <c r="G275" s="9"/>
      <c r="H275" s="41"/>
      <c r="I275" s="9"/>
      <c r="J275" s="8"/>
    </row>
    <row r="276">
      <c r="A276" s="10"/>
      <c r="B276" s="10"/>
      <c r="C276" s="29"/>
      <c r="D276" s="41"/>
      <c r="E276" s="9"/>
      <c r="F276" s="9"/>
      <c r="G276" s="9"/>
      <c r="H276" s="41"/>
      <c r="I276" s="9"/>
      <c r="J276" s="8"/>
    </row>
    <row r="277">
      <c r="A277" s="10"/>
      <c r="B277" s="10"/>
      <c r="C277" s="29"/>
      <c r="D277" s="41"/>
      <c r="E277" s="9"/>
      <c r="F277" s="9"/>
      <c r="G277" s="9"/>
      <c r="H277" s="41"/>
      <c r="I277" s="9"/>
      <c r="J277" s="8"/>
    </row>
    <row r="278">
      <c r="A278" s="10"/>
      <c r="B278" s="10"/>
      <c r="C278" s="29"/>
      <c r="D278" s="41"/>
      <c r="E278" s="9"/>
      <c r="F278" s="9"/>
      <c r="G278" s="9"/>
      <c r="H278" s="41"/>
      <c r="I278" s="9"/>
      <c r="J278" s="8"/>
    </row>
    <row r="279">
      <c r="A279" s="10"/>
      <c r="B279" s="10"/>
      <c r="C279" s="29"/>
      <c r="D279" s="41"/>
      <c r="E279" s="9"/>
      <c r="F279" s="9"/>
      <c r="G279" s="9"/>
      <c r="H279" s="41"/>
      <c r="I279" s="9"/>
      <c r="J279" s="8"/>
    </row>
    <row r="280">
      <c r="A280" s="10"/>
      <c r="B280" s="10"/>
      <c r="C280" s="29"/>
      <c r="D280" s="41"/>
      <c r="E280" s="9"/>
      <c r="F280" s="9"/>
      <c r="G280" s="9"/>
      <c r="H280" s="41"/>
      <c r="I280" s="9"/>
      <c r="J280" s="8"/>
    </row>
    <row r="281">
      <c r="A281" s="10"/>
      <c r="B281" s="10"/>
      <c r="C281" s="29"/>
      <c r="D281" s="41"/>
      <c r="E281" s="9"/>
      <c r="F281" s="9"/>
      <c r="G281" s="9"/>
      <c r="H281" s="41"/>
      <c r="I281" s="9"/>
      <c r="J281" s="8"/>
    </row>
    <row r="282">
      <c r="A282" s="10"/>
      <c r="B282" s="10"/>
      <c r="C282" s="29"/>
      <c r="D282" s="41"/>
      <c r="E282" s="9"/>
      <c r="F282" s="9"/>
      <c r="G282" s="9"/>
      <c r="H282" s="41"/>
      <c r="I282" s="9"/>
      <c r="J282" s="8"/>
    </row>
    <row r="283">
      <c r="A283" s="10"/>
      <c r="B283" s="10"/>
      <c r="C283" s="29"/>
      <c r="D283" s="41"/>
      <c r="E283" s="9"/>
      <c r="F283" s="9"/>
      <c r="G283" s="9"/>
      <c r="H283" s="41"/>
      <c r="I283" s="9"/>
      <c r="J283" s="8"/>
    </row>
    <row r="284">
      <c r="A284" s="10"/>
      <c r="B284" s="10"/>
      <c r="C284" s="29"/>
      <c r="D284" s="41"/>
      <c r="E284" s="9"/>
      <c r="F284" s="9"/>
      <c r="G284" s="9"/>
      <c r="H284" s="41"/>
      <c r="I284" s="9"/>
      <c r="J284" s="8"/>
    </row>
    <row r="285">
      <c r="A285" s="10"/>
      <c r="B285" s="10"/>
      <c r="C285" s="29"/>
      <c r="D285" s="41"/>
      <c r="E285" s="9"/>
      <c r="F285" s="9"/>
      <c r="G285" s="9"/>
      <c r="H285" s="41"/>
      <c r="I285" s="9"/>
      <c r="J285" s="8"/>
    </row>
    <row r="286">
      <c r="A286" s="10"/>
      <c r="B286" s="10"/>
      <c r="C286" s="29"/>
      <c r="D286" s="41"/>
      <c r="E286" s="9"/>
      <c r="F286" s="9"/>
      <c r="G286" s="9"/>
      <c r="H286" s="41"/>
      <c r="I286" s="9"/>
      <c r="J286" s="8"/>
    </row>
    <row r="287">
      <c r="A287" s="10"/>
      <c r="B287" s="10"/>
      <c r="C287" s="29"/>
      <c r="D287" s="41"/>
      <c r="E287" s="9"/>
      <c r="F287" s="9"/>
      <c r="G287" s="9"/>
      <c r="H287" s="41"/>
      <c r="I287" s="9"/>
      <c r="J287" s="8"/>
    </row>
    <row r="288">
      <c r="A288" s="10"/>
      <c r="B288" s="10"/>
      <c r="C288" s="29"/>
      <c r="D288" s="41"/>
      <c r="E288" s="9"/>
      <c r="F288" s="9"/>
      <c r="G288" s="9"/>
      <c r="H288" s="41"/>
      <c r="I288" s="9"/>
      <c r="J288" s="8"/>
    </row>
    <row r="289">
      <c r="A289" s="10"/>
      <c r="B289" s="10"/>
      <c r="C289" s="29"/>
      <c r="D289" s="41"/>
      <c r="E289" s="9"/>
      <c r="F289" s="9"/>
      <c r="G289" s="9"/>
      <c r="H289" s="41"/>
      <c r="I289" s="9"/>
      <c r="J289" s="8"/>
    </row>
    <row r="290">
      <c r="A290" s="10"/>
      <c r="B290" s="10"/>
      <c r="C290" s="29"/>
      <c r="D290" s="41"/>
      <c r="E290" s="9"/>
      <c r="F290" s="9"/>
      <c r="G290" s="9"/>
      <c r="H290" s="41"/>
      <c r="I290" s="9"/>
      <c r="J290" s="8"/>
    </row>
    <row r="291">
      <c r="A291" s="10"/>
      <c r="B291" s="10"/>
      <c r="C291" s="29"/>
      <c r="D291" s="41"/>
      <c r="E291" s="9"/>
      <c r="F291" s="9"/>
      <c r="G291" s="9"/>
      <c r="H291" s="41"/>
      <c r="I291" s="9"/>
      <c r="J291" s="8"/>
    </row>
    <row r="292">
      <c r="A292" s="10"/>
      <c r="B292" s="10"/>
      <c r="C292" s="29"/>
      <c r="D292" s="41"/>
      <c r="E292" s="9"/>
      <c r="F292" s="9"/>
      <c r="G292" s="9"/>
      <c r="H292" s="41"/>
      <c r="I292" s="9"/>
      <c r="J292" s="8"/>
    </row>
    <row r="293">
      <c r="A293" s="10"/>
      <c r="B293" s="10"/>
      <c r="C293" s="29"/>
      <c r="D293" s="41"/>
      <c r="E293" s="9"/>
      <c r="F293" s="9"/>
      <c r="G293" s="9"/>
      <c r="H293" s="41"/>
      <c r="I293" s="9"/>
      <c r="J293" s="8"/>
    </row>
    <row r="294">
      <c r="A294" s="10"/>
      <c r="B294" s="10"/>
      <c r="C294" s="29"/>
      <c r="D294" s="41"/>
      <c r="E294" s="9"/>
      <c r="F294" s="9"/>
      <c r="G294" s="9"/>
      <c r="H294" s="41"/>
      <c r="I294" s="9"/>
      <c r="J294" s="8"/>
    </row>
    <row r="295">
      <c r="A295" s="10"/>
      <c r="B295" s="10"/>
      <c r="C295" s="29"/>
      <c r="D295" s="41"/>
      <c r="E295" s="9"/>
      <c r="F295" s="9"/>
      <c r="G295" s="9"/>
      <c r="H295" s="41"/>
      <c r="I295" s="9"/>
      <c r="J295" s="8"/>
    </row>
    <row r="296">
      <c r="A296" s="10"/>
      <c r="B296" s="10"/>
      <c r="C296" s="29"/>
      <c r="D296" s="41"/>
      <c r="E296" s="9"/>
      <c r="F296" s="9"/>
      <c r="G296" s="9"/>
      <c r="H296" s="41"/>
      <c r="I296" s="9"/>
      <c r="J296" s="8"/>
    </row>
    <row r="297">
      <c r="A297" s="10"/>
      <c r="B297" s="10"/>
      <c r="C297" s="29"/>
      <c r="D297" s="41"/>
      <c r="E297" s="9"/>
      <c r="F297" s="9"/>
      <c r="G297" s="9"/>
      <c r="H297" s="41"/>
      <c r="I297" s="9"/>
      <c r="J297" s="8"/>
    </row>
    <row r="298">
      <c r="A298" s="10"/>
      <c r="B298" s="10"/>
      <c r="C298" s="29"/>
      <c r="D298" s="41"/>
      <c r="E298" s="9"/>
      <c r="F298" s="9"/>
      <c r="G298" s="9"/>
      <c r="H298" s="41"/>
      <c r="I298" s="9"/>
      <c r="J298" s="8"/>
    </row>
    <row r="299">
      <c r="A299" s="10"/>
      <c r="B299" s="10"/>
      <c r="C299" s="29"/>
      <c r="D299" s="41"/>
      <c r="E299" s="9"/>
      <c r="F299" s="9"/>
      <c r="G299" s="9"/>
      <c r="H299" s="41"/>
      <c r="I299" s="9"/>
      <c r="J299" s="8"/>
    </row>
    <row r="300">
      <c r="A300" s="10"/>
      <c r="B300" s="10"/>
      <c r="C300" s="29"/>
      <c r="D300" s="41"/>
      <c r="E300" s="9"/>
      <c r="F300" s="9"/>
      <c r="G300" s="9"/>
      <c r="H300" s="41"/>
      <c r="I300" s="9"/>
      <c r="J300" s="8"/>
    </row>
    <row r="301">
      <c r="A301" s="10"/>
      <c r="B301" s="10"/>
      <c r="C301" s="29"/>
      <c r="D301" s="41"/>
      <c r="E301" s="9"/>
      <c r="F301" s="9"/>
      <c r="G301" s="9"/>
      <c r="H301" s="41"/>
      <c r="I301" s="9"/>
      <c r="J301" s="8"/>
    </row>
    <row r="302">
      <c r="A302" s="10"/>
      <c r="B302" s="10"/>
      <c r="C302" s="29"/>
      <c r="D302" s="41"/>
      <c r="E302" s="9"/>
      <c r="F302" s="9"/>
      <c r="G302" s="9"/>
      <c r="H302" s="41"/>
      <c r="I302" s="9"/>
      <c r="J302" s="8"/>
    </row>
    <row r="303">
      <c r="A303" s="10"/>
      <c r="B303" s="10"/>
      <c r="C303" s="29"/>
      <c r="D303" s="41"/>
      <c r="E303" s="9"/>
      <c r="F303" s="9"/>
      <c r="G303" s="9"/>
      <c r="H303" s="41"/>
      <c r="I303" s="9"/>
      <c r="J303" s="8"/>
    </row>
    <row r="304">
      <c r="A304" s="10"/>
      <c r="B304" s="10"/>
      <c r="C304" s="29"/>
      <c r="D304" s="41"/>
      <c r="E304" s="9"/>
      <c r="F304" s="9"/>
      <c r="G304" s="9"/>
      <c r="H304" s="41"/>
      <c r="I304" s="9"/>
      <c r="J304" s="8"/>
    </row>
    <row r="305">
      <c r="A305" s="10"/>
      <c r="B305" s="10"/>
      <c r="C305" s="29"/>
      <c r="D305" s="41"/>
      <c r="E305" s="9"/>
      <c r="F305" s="9"/>
      <c r="G305" s="9"/>
      <c r="H305" s="41"/>
      <c r="I305" s="9"/>
      <c r="J305" s="8"/>
    </row>
    <row r="306">
      <c r="A306" s="10"/>
      <c r="B306" s="10"/>
      <c r="C306" s="29"/>
      <c r="D306" s="41"/>
      <c r="E306" s="9"/>
      <c r="F306" s="9"/>
      <c r="G306" s="9"/>
      <c r="H306" s="41"/>
      <c r="I306" s="9"/>
      <c r="J306" s="8"/>
    </row>
    <row r="307">
      <c r="A307" s="10"/>
      <c r="B307" s="10"/>
      <c r="C307" s="29"/>
      <c r="D307" s="41"/>
      <c r="E307" s="9"/>
      <c r="F307" s="9"/>
      <c r="G307" s="9"/>
      <c r="H307" s="41"/>
      <c r="I307" s="9"/>
      <c r="J307" s="8"/>
    </row>
    <row r="308">
      <c r="A308" s="10"/>
      <c r="B308" s="10"/>
      <c r="C308" s="29"/>
      <c r="D308" s="41"/>
      <c r="E308" s="9"/>
      <c r="F308" s="9"/>
      <c r="G308" s="9"/>
      <c r="H308" s="41"/>
      <c r="I308" s="9"/>
      <c r="J308" s="8"/>
    </row>
    <row r="309">
      <c r="A309" s="10"/>
      <c r="B309" s="10"/>
      <c r="C309" s="29"/>
      <c r="D309" s="41"/>
      <c r="E309" s="9"/>
      <c r="F309" s="9"/>
      <c r="G309" s="9"/>
      <c r="H309" s="41"/>
      <c r="I309" s="9"/>
      <c r="J309" s="8"/>
    </row>
    <row r="310">
      <c r="A310" s="10"/>
      <c r="B310" s="10"/>
      <c r="C310" s="29"/>
      <c r="D310" s="41"/>
      <c r="E310" s="9"/>
      <c r="F310" s="9"/>
      <c r="G310" s="9"/>
      <c r="H310" s="41"/>
      <c r="I310" s="9"/>
      <c r="J310" s="8"/>
    </row>
    <row r="311">
      <c r="A311" s="10"/>
      <c r="B311" s="10"/>
      <c r="C311" s="29"/>
      <c r="D311" s="41"/>
      <c r="E311" s="9"/>
      <c r="F311" s="9"/>
      <c r="G311" s="9"/>
      <c r="H311" s="41"/>
      <c r="I311" s="9"/>
      <c r="J311" s="8"/>
    </row>
    <row r="312">
      <c r="A312" s="10"/>
      <c r="B312" s="10"/>
      <c r="C312" s="29"/>
      <c r="D312" s="41"/>
      <c r="E312" s="9"/>
      <c r="F312" s="9"/>
      <c r="G312" s="9"/>
      <c r="H312" s="41"/>
      <c r="I312" s="9"/>
      <c r="J312" s="8"/>
    </row>
    <row r="313">
      <c r="A313" s="10"/>
      <c r="B313" s="10"/>
      <c r="C313" s="29"/>
      <c r="D313" s="41"/>
      <c r="E313" s="9"/>
      <c r="F313" s="9"/>
      <c r="G313" s="9"/>
      <c r="H313" s="41"/>
      <c r="I313" s="9"/>
      <c r="J313" s="8"/>
    </row>
    <row r="314">
      <c r="A314" s="10"/>
      <c r="B314" s="10"/>
      <c r="C314" s="29"/>
      <c r="D314" s="41"/>
      <c r="E314" s="9"/>
      <c r="F314" s="9"/>
      <c r="G314" s="9"/>
      <c r="H314" s="41"/>
      <c r="I314" s="9"/>
      <c r="J314" s="8"/>
    </row>
    <row r="315">
      <c r="A315" s="10"/>
      <c r="B315" s="10"/>
      <c r="C315" s="29"/>
      <c r="D315" s="41"/>
      <c r="E315" s="9"/>
      <c r="F315" s="9"/>
      <c r="G315" s="9"/>
      <c r="H315" s="41"/>
      <c r="I315" s="9"/>
      <c r="J315" s="8"/>
    </row>
    <row r="316">
      <c r="A316" s="10"/>
      <c r="B316" s="10"/>
      <c r="C316" s="29"/>
      <c r="D316" s="41"/>
      <c r="E316" s="9"/>
      <c r="F316" s="9"/>
      <c r="G316" s="9"/>
      <c r="H316" s="41"/>
      <c r="I316" s="9"/>
      <c r="J316" s="8"/>
    </row>
    <row r="317">
      <c r="A317" s="10"/>
      <c r="B317" s="10"/>
      <c r="C317" s="29"/>
      <c r="D317" s="41"/>
      <c r="E317" s="9"/>
      <c r="F317" s="9"/>
      <c r="G317" s="9"/>
      <c r="H317" s="41"/>
      <c r="I317" s="9"/>
      <c r="J317" s="8"/>
    </row>
    <row r="318">
      <c r="A318" s="10"/>
      <c r="B318" s="10"/>
      <c r="C318" s="29"/>
      <c r="D318" s="41"/>
      <c r="E318" s="9"/>
      <c r="F318" s="9"/>
      <c r="G318" s="9"/>
      <c r="H318" s="41"/>
      <c r="I318" s="9"/>
      <c r="J318" s="8"/>
    </row>
    <row r="319">
      <c r="A319" s="10"/>
      <c r="B319" s="10"/>
      <c r="C319" s="29"/>
      <c r="D319" s="41"/>
      <c r="E319" s="9"/>
      <c r="F319" s="9"/>
      <c r="G319" s="9"/>
      <c r="H319" s="41"/>
      <c r="I319" s="9"/>
      <c r="J319" s="8"/>
    </row>
    <row r="320">
      <c r="A320" s="10"/>
      <c r="B320" s="10"/>
      <c r="C320" s="29"/>
      <c r="D320" s="41"/>
      <c r="E320" s="9"/>
      <c r="F320" s="9"/>
      <c r="G320" s="9"/>
      <c r="H320" s="41"/>
      <c r="I320" s="9"/>
      <c r="J320" s="8"/>
    </row>
    <row r="321">
      <c r="A321" s="10"/>
      <c r="B321" s="10"/>
      <c r="C321" s="29"/>
      <c r="D321" s="41"/>
      <c r="E321" s="9"/>
      <c r="F321" s="9"/>
      <c r="G321" s="9"/>
      <c r="H321" s="41"/>
      <c r="I321" s="9"/>
      <c r="J321" s="8"/>
    </row>
    <row r="322">
      <c r="A322" s="10"/>
      <c r="B322" s="10"/>
      <c r="C322" s="29"/>
      <c r="D322" s="41"/>
      <c r="E322" s="9"/>
      <c r="F322" s="9"/>
      <c r="G322" s="9"/>
      <c r="H322" s="41"/>
      <c r="I322" s="9"/>
      <c r="J322" s="8"/>
    </row>
    <row r="323">
      <c r="A323" s="10"/>
      <c r="B323" s="10"/>
      <c r="C323" s="29"/>
      <c r="D323" s="41"/>
      <c r="E323" s="9"/>
      <c r="F323" s="9"/>
      <c r="G323" s="9"/>
      <c r="H323" s="41"/>
      <c r="I323" s="9"/>
      <c r="J323" s="8"/>
    </row>
    <row r="324">
      <c r="A324" s="10"/>
      <c r="B324" s="10"/>
      <c r="C324" s="29"/>
      <c r="D324" s="41"/>
      <c r="E324" s="9"/>
      <c r="F324" s="9"/>
      <c r="G324" s="9"/>
      <c r="H324" s="41"/>
      <c r="I324" s="9"/>
      <c r="J324" s="8"/>
    </row>
    <row r="325">
      <c r="A325" s="10"/>
      <c r="B325" s="10"/>
      <c r="C325" s="29"/>
      <c r="D325" s="41"/>
      <c r="E325" s="9"/>
      <c r="F325" s="9"/>
      <c r="G325" s="9"/>
      <c r="H325" s="41"/>
      <c r="I325" s="9"/>
      <c r="J325" s="8"/>
    </row>
    <row r="326">
      <c r="A326" s="10"/>
      <c r="B326" s="10"/>
      <c r="C326" s="29"/>
      <c r="D326" s="41"/>
      <c r="E326" s="9"/>
      <c r="F326" s="9"/>
      <c r="G326" s="9"/>
      <c r="H326" s="41"/>
      <c r="I326" s="9"/>
      <c r="J326" s="8"/>
    </row>
    <row r="327">
      <c r="A327" s="10"/>
      <c r="B327" s="10"/>
      <c r="C327" s="29"/>
      <c r="D327" s="41"/>
      <c r="E327" s="9"/>
      <c r="F327" s="9"/>
      <c r="G327" s="9"/>
      <c r="H327" s="41"/>
      <c r="I327" s="9"/>
      <c r="J327" s="8"/>
    </row>
    <row r="328">
      <c r="A328" s="10"/>
      <c r="B328" s="10"/>
      <c r="C328" s="29"/>
      <c r="D328" s="41"/>
      <c r="E328" s="9"/>
      <c r="F328" s="9"/>
      <c r="G328" s="9"/>
      <c r="H328" s="41"/>
      <c r="I328" s="9"/>
      <c r="J328" s="8"/>
    </row>
    <row r="329">
      <c r="A329" s="10"/>
      <c r="B329" s="10"/>
      <c r="C329" s="29"/>
      <c r="D329" s="41"/>
      <c r="E329" s="9"/>
      <c r="F329" s="9"/>
      <c r="G329" s="9"/>
      <c r="H329" s="41"/>
      <c r="I329" s="9"/>
      <c r="J329" s="8"/>
    </row>
    <row r="330">
      <c r="A330" s="10"/>
      <c r="B330" s="10"/>
      <c r="C330" s="29"/>
      <c r="D330" s="41"/>
      <c r="E330" s="9"/>
      <c r="F330" s="9"/>
      <c r="G330" s="9"/>
      <c r="H330" s="41"/>
      <c r="I330" s="9"/>
      <c r="J330" s="8"/>
    </row>
    <row r="331">
      <c r="A331" s="10"/>
      <c r="B331" s="10"/>
      <c r="C331" s="29"/>
      <c r="D331" s="41"/>
      <c r="E331" s="9"/>
      <c r="F331" s="9"/>
      <c r="G331" s="9"/>
      <c r="H331" s="41"/>
      <c r="I331" s="9"/>
      <c r="J331" s="8"/>
    </row>
    <row r="332">
      <c r="A332" s="10"/>
      <c r="B332" s="10"/>
      <c r="C332" s="29"/>
      <c r="D332" s="41"/>
      <c r="E332" s="9"/>
      <c r="F332" s="9"/>
      <c r="G332" s="9"/>
      <c r="H332" s="41"/>
      <c r="I332" s="9"/>
      <c r="J332" s="8"/>
    </row>
    <row r="333">
      <c r="A333" s="10"/>
      <c r="B333" s="10"/>
      <c r="C333" s="29"/>
      <c r="D333" s="41"/>
      <c r="E333" s="9"/>
      <c r="F333" s="9"/>
      <c r="G333" s="9"/>
      <c r="H333" s="41"/>
      <c r="I333" s="9"/>
      <c r="J333" s="8"/>
    </row>
    <row r="334">
      <c r="A334" s="10"/>
      <c r="B334" s="10"/>
      <c r="C334" s="29"/>
      <c r="D334" s="41"/>
      <c r="E334" s="9"/>
      <c r="F334" s="9"/>
      <c r="G334" s="9"/>
      <c r="H334" s="41"/>
      <c r="I334" s="9"/>
      <c r="J334" s="8"/>
    </row>
    <row r="335">
      <c r="A335" s="10"/>
      <c r="B335" s="10"/>
      <c r="C335" s="29"/>
      <c r="D335" s="41"/>
      <c r="E335" s="9"/>
      <c r="F335" s="9"/>
      <c r="G335" s="9"/>
      <c r="H335" s="41"/>
      <c r="I335" s="9"/>
      <c r="J335" s="8"/>
    </row>
    <row r="336">
      <c r="A336" s="10"/>
      <c r="B336" s="10"/>
      <c r="C336" s="29"/>
      <c r="D336" s="41"/>
      <c r="E336" s="9"/>
      <c r="F336" s="9"/>
      <c r="G336" s="9"/>
      <c r="H336" s="41"/>
      <c r="I336" s="9"/>
      <c r="J336" s="8"/>
    </row>
    <row r="337">
      <c r="A337" s="10"/>
      <c r="B337" s="10"/>
      <c r="C337" s="29"/>
      <c r="D337" s="41"/>
      <c r="E337" s="9"/>
      <c r="F337" s="9"/>
      <c r="G337" s="9"/>
      <c r="H337" s="41"/>
      <c r="I337" s="9"/>
      <c r="J337" s="8"/>
    </row>
    <row r="338">
      <c r="A338" s="10"/>
      <c r="B338" s="10"/>
      <c r="C338" s="29"/>
      <c r="D338" s="41"/>
      <c r="E338" s="9"/>
      <c r="F338" s="9"/>
      <c r="G338" s="9"/>
      <c r="H338" s="41"/>
      <c r="I338" s="9"/>
      <c r="J338" s="8"/>
    </row>
    <row r="339">
      <c r="A339" s="10"/>
      <c r="B339" s="10"/>
      <c r="C339" s="29"/>
      <c r="D339" s="41"/>
      <c r="E339" s="9"/>
      <c r="F339" s="9"/>
      <c r="G339" s="9"/>
      <c r="H339" s="41"/>
      <c r="I339" s="9"/>
      <c r="J339" s="8"/>
    </row>
    <row r="340">
      <c r="A340" s="10"/>
      <c r="B340" s="10"/>
      <c r="C340" s="29"/>
      <c r="D340" s="41"/>
      <c r="E340" s="9"/>
      <c r="F340" s="9"/>
      <c r="G340" s="9"/>
      <c r="H340" s="41"/>
      <c r="I340" s="9"/>
      <c r="J340" s="8"/>
    </row>
    <row r="341">
      <c r="A341" s="10"/>
      <c r="B341" s="10"/>
      <c r="C341" s="29"/>
      <c r="D341" s="41"/>
      <c r="E341" s="9"/>
      <c r="F341" s="9"/>
      <c r="G341" s="9"/>
      <c r="H341" s="41"/>
      <c r="I341" s="9"/>
      <c r="J341" s="8"/>
    </row>
    <row r="342">
      <c r="A342" s="10"/>
      <c r="B342" s="10"/>
      <c r="C342" s="29"/>
      <c r="D342" s="41"/>
      <c r="E342" s="9"/>
      <c r="F342" s="9"/>
      <c r="G342" s="9"/>
      <c r="H342" s="41"/>
      <c r="I342" s="9"/>
      <c r="J342" s="8"/>
    </row>
    <row r="343">
      <c r="A343" s="10"/>
      <c r="B343" s="10"/>
      <c r="C343" s="29"/>
      <c r="D343" s="41"/>
      <c r="E343" s="9"/>
      <c r="F343" s="9"/>
      <c r="G343" s="9"/>
      <c r="H343" s="41"/>
      <c r="I343" s="9"/>
      <c r="J343" s="8"/>
    </row>
    <row r="344">
      <c r="A344" s="10"/>
      <c r="B344" s="10"/>
      <c r="C344" s="29"/>
      <c r="D344" s="41"/>
      <c r="E344" s="9"/>
      <c r="F344" s="9"/>
      <c r="G344" s="9"/>
      <c r="H344" s="41"/>
      <c r="I344" s="9"/>
      <c r="J344" s="8"/>
    </row>
    <row r="345">
      <c r="A345" s="10"/>
      <c r="B345" s="10"/>
      <c r="C345" s="29"/>
      <c r="D345" s="41"/>
      <c r="E345" s="9"/>
      <c r="F345" s="9"/>
      <c r="G345" s="9"/>
      <c r="H345" s="41"/>
      <c r="I345" s="9"/>
      <c r="J345" s="8"/>
    </row>
    <row r="346">
      <c r="A346" s="10"/>
      <c r="B346" s="10"/>
      <c r="C346" s="29"/>
      <c r="D346" s="41"/>
      <c r="E346" s="9"/>
      <c r="F346" s="9"/>
      <c r="G346" s="9"/>
      <c r="H346" s="41"/>
      <c r="I346" s="9"/>
      <c r="J346" s="8"/>
    </row>
    <row r="347">
      <c r="A347" s="10"/>
      <c r="B347" s="10"/>
      <c r="C347" s="29"/>
      <c r="D347" s="41"/>
      <c r="E347" s="9"/>
      <c r="F347" s="9"/>
      <c r="G347" s="9"/>
      <c r="H347" s="41"/>
      <c r="I347" s="9"/>
      <c r="J347" s="8"/>
    </row>
    <row r="348">
      <c r="A348" s="10"/>
      <c r="B348" s="10"/>
      <c r="C348" s="29"/>
      <c r="D348" s="41"/>
      <c r="E348" s="9"/>
      <c r="F348" s="9"/>
      <c r="G348" s="9"/>
      <c r="H348" s="41"/>
      <c r="I348" s="9"/>
      <c r="J348" s="8"/>
    </row>
    <row r="349">
      <c r="A349" s="10"/>
      <c r="B349" s="10"/>
      <c r="C349" s="29"/>
      <c r="D349" s="41"/>
      <c r="E349" s="9"/>
      <c r="F349" s="9"/>
      <c r="G349" s="9"/>
      <c r="H349" s="41"/>
      <c r="I349" s="9"/>
      <c r="J349" s="8"/>
    </row>
    <row r="350">
      <c r="A350" s="10"/>
      <c r="B350" s="10"/>
      <c r="C350" s="29"/>
      <c r="D350" s="41"/>
      <c r="E350" s="9"/>
      <c r="F350" s="9"/>
      <c r="G350" s="9"/>
      <c r="H350" s="41"/>
      <c r="I350" s="9"/>
      <c r="J350" s="8"/>
    </row>
    <row r="351">
      <c r="A351" s="10"/>
      <c r="B351" s="10"/>
      <c r="C351" s="29"/>
      <c r="D351" s="41"/>
      <c r="E351" s="9"/>
      <c r="F351" s="9"/>
      <c r="G351" s="9"/>
      <c r="H351" s="41"/>
      <c r="I351" s="9"/>
      <c r="J351" s="8"/>
    </row>
    <row r="352">
      <c r="A352" s="10"/>
      <c r="B352" s="10"/>
      <c r="C352" s="29"/>
      <c r="D352" s="41"/>
      <c r="E352" s="9"/>
      <c r="F352" s="9"/>
      <c r="G352" s="9"/>
      <c r="H352" s="41"/>
      <c r="I352" s="9"/>
      <c r="J352" s="8"/>
    </row>
    <row r="353">
      <c r="A353" s="10"/>
      <c r="B353" s="10"/>
      <c r="C353" s="29"/>
      <c r="D353" s="41"/>
      <c r="E353" s="9"/>
      <c r="F353" s="9"/>
      <c r="G353" s="9"/>
      <c r="H353" s="41"/>
      <c r="I353" s="9"/>
      <c r="J353" s="8"/>
    </row>
    <row r="354">
      <c r="A354" s="10"/>
      <c r="B354" s="10"/>
      <c r="C354" s="29"/>
      <c r="D354" s="41"/>
      <c r="E354" s="9"/>
      <c r="F354" s="9"/>
      <c r="G354" s="9"/>
      <c r="H354" s="41"/>
      <c r="I354" s="9"/>
      <c r="J354" s="8"/>
    </row>
    <row r="355">
      <c r="A355" s="10"/>
      <c r="B355" s="10"/>
      <c r="C355" s="29"/>
      <c r="D355" s="41"/>
      <c r="E355" s="9"/>
      <c r="F355" s="9"/>
      <c r="G355" s="9"/>
      <c r="H355" s="41"/>
      <c r="I355" s="9"/>
      <c r="J355" s="8"/>
    </row>
    <row r="356">
      <c r="A356" s="10"/>
      <c r="B356" s="10"/>
      <c r="C356" s="29"/>
      <c r="D356" s="41"/>
      <c r="E356" s="9"/>
      <c r="F356" s="9"/>
      <c r="G356" s="9"/>
      <c r="H356" s="41"/>
      <c r="I356" s="9"/>
      <c r="J356" s="8"/>
    </row>
    <row r="357">
      <c r="A357" s="10"/>
      <c r="B357" s="10"/>
      <c r="C357" s="29"/>
      <c r="D357" s="41"/>
      <c r="E357" s="9"/>
      <c r="F357" s="9"/>
      <c r="G357" s="9"/>
      <c r="H357" s="41"/>
      <c r="I357" s="9"/>
      <c r="J357" s="8"/>
    </row>
    <row r="358">
      <c r="A358" s="10"/>
      <c r="B358" s="10"/>
      <c r="C358" s="29"/>
      <c r="D358" s="41"/>
      <c r="E358" s="9"/>
      <c r="F358" s="9"/>
      <c r="G358" s="9"/>
      <c r="H358" s="41"/>
      <c r="I358" s="9"/>
      <c r="J358" s="8"/>
    </row>
    <row r="359">
      <c r="A359" s="10"/>
      <c r="B359" s="10"/>
      <c r="C359" s="29"/>
      <c r="D359" s="41"/>
      <c r="E359" s="9"/>
      <c r="F359" s="9"/>
      <c r="G359" s="9"/>
      <c r="H359" s="41"/>
      <c r="I359" s="9"/>
      <c r="J359" s="8"/>
    </row>
    <row r="360">
      <c r="A360" s="10"/>
      <c r="B360" s="10"/>
      <c r="C360" s="29"/>
      <c r="D360" s="41"/>
      <c r="E360" s="9"/>
      <c r="F360" s="9"/>
      <c r="G360" s="9"/>
      <c r="H360" s="41"/>
      <c r="I360" s="9"/>
      <c r="J360" s="8"/>
    </row>
    <row r="361">
      <c r="A361" s="10"/>
      <c r="B361" s="10"/>
      <c r="C361" s="29"/>
      <c r="D361" s="41"/>
      <c r="E361" s="9"/>
      <c r="F361" s="9"/>
      <c r="G361" s="9"/>
      <c r="H361" s="41"/>
      <c r="I361" s="9"/>
      <c r="J361" s="8"/>
    </row>
    <row r="362">
      <c r="A362" s="10"/>
      <c r="B362" s="10"/>
      <c r="C362" s="29"/>
      <c r="D362" s="41"/>
      <c r="E362" s="9"/>
      <c r="F362" s="9"/>
      <c r="G362" s="9"/>
      <c r="H362" s="41"/>
      <c r="I362" s="9"/>
      <c r="J362" s="8"/>
    </row>
    <row r="363">
      <c r="A363" s="10"/>
      <c r="B363" s="10"/>
      <c r="C363" s="29"/>
      <c r="D363" s="41"/>
      <c r="E363" s="9"/>
      <c r="F363" s="9"/>
      <c r="G363" s="9"/>
      <c r="H363" s="41"/>
      <c r="I363" s="9"/>
      <c r="J363" s="8"/>
    </row>
    <row r="364">
      <c r="A364" s="10"/>
      <c r="B364" s="10"/>
      <c r="C364" s="29"/>
      <c r="D364" s="41"/>
      <c r="E364" s="9"/>
      <c r="F364" s="9"/>
      <c r="G364" s="9"/>
      <c r="H364" s="41"/>
      <c r="I364" s="9"/>
      <c r="J364" s="8"/>
    </row>
    <row r="365">
      <c r="A365" s="10"/>
      <c r="B365" s="10"/>
      <c r="C365" s="29"/>
      <c r="D365" s="41"/>
      <c r="E365" s="9"/>
      <c r="F365" s="9"/>
      <c r="G365" s="9"/>
      <c r="H365" s="41"/>
      <c r="I365" s="9"/>
      <c r="J365" s="8"/>
    </row>
    <row r="366">
      <c r="A366" s="10"/>
      <c r="B366" s="10"/>
      <c r="C366" s="29"/>
      <c r="D366" s="41"/>
      <c r="E366" s="9"/>
      <c r="F366" s="9"/>
      <c r="G366" s="9"/>
      <c r="H366" s="41"/>
      <c r="I366" s="9"/>
      <c r="J366" s="8"/>
    </row>
    <row r="367">
      <c r="A367" s="10"/>
      <c r="B367" s="10"/>
      <c r="C367" s="29"/>
      <c r="D367" s="41"/>
      <c r="E367" s="9"/>
      <c r="F367" s="9"/>
      <c r="G367" s="9"/>
      <c r="H367" s="41"/>
      <c r="I367" s="9"/>
      <c r="J367" s="8"/>
    </row>
    <row r="368">
      <c r="A368" s="10"/>
      <c r="B368" s="10"/>
      <c r="C368" s="29"/>
      <c r="D368" s="41"/>
      <c r="E368" s="9"/>
      <c r="F368" s="9"/>
      <c r="G368" s="9"/>
      <c r="H368" s="41"/>
      <c r="I368" s="9"/>
      <c r="J368" s="8"/>
    </row>
    <row r="369">
      <c r="A369" s="10"/>
      <c r="B369" s="10"/>
      <c r="C369" s="29"/>
      <c r="D369" s="41"/>
      <c r="E369" s="9"/>
      <c r="F369" s="9"/>
      <c r="G369" s="9"/>
      <c r="H369" s="41"/>
      <c r="I369" s="9"/>
      <c r="J369" s="8"/>
    </row>
    <row r="370">
      <c r="A370" s="10"/>
      <c r="B370" s="10"/>
      <c r="C370" s="29"/>
      <c r="D370" s="41"/>
      <c r="E370" s="9"/>
      <c r="F370" s="9"/>
      <c r="G370" s="9"/>
      <c r="H370" s="41"/>
      <c r="I370" s="9"/>
      <c r="J370" s="8"/>
    </row>
    <row r="371">
      <c r="A371" s="10"/>
      <c r="B371" s="10"/>
      <c r="C371" s="29"/>
      <c r="D371" s="41"/>
      <c r="E371" s="9"/>
      <c r="F371" s="9"/>
      <c r="G371" s="9"/>
      <c r="H371" s="41"/>
      <c r="I371" s="9"/>
      <c r="J371" s="8"/>
    </row>
    <row r="372">
      <c r="A372" s="10"/>
      <c r="B372" s="10"/>
      <c r="C372" s="29"/>
      <c r="D372" s="41"/>
      <c r="E372" s="9"/>
      <c r="F372" s="9"/>
      <c r="G372" s="9"/>
      <c r="H372" s="41"/>
      <c r="I372" s="9"/>
      <c r="J372" s="8"/>
    </row>
    <row r="373">
      <c r="A373" s="10"/>
      <c r="B373" s="10"/>
      <c r="C373" s="29"/>
      <c r="D373" s="41"/>
      <c r="E373" s="9"/>
      <c r="F373" s="9"/>
      <c r="G373" s="9"/>
      <c r="H373" s="41"/>
      <c r="I373" s="9"/>
      <c r="J373" s="8"/>
    </row>
    <row r="374">
      <c r="A374" s="10"/>
      <c r="B374" s="10"/>
      <c r="C374" s="29"/>
      <c r="D374" s="41"/>
      <c r="E374" s="9"/>
      <c r="F374" s="9"/>
      <c r="G374" s="9"/>
      <c r="H374" s="41"/>
      <c r="I374" s="9"/>
      <c r="J374" s="8"/>
    </row>
    <row r="375">
      <c r="A375" s="10"/>
      <c r="B375" s="10"/>
      <c r="C375" s="29"/>
      <c r="D375" s="41"/>
      <c r="E375" s="9"/>
      <c r="F375" s="9"/>
      <c r="G375" s="9"/>
      <c r="H375" s="41"/>
      <c r="I375" s="9"/>
      <c r="J375" s="8"/>
    </row>
    <row r="376">
      <c r="A376" s="10"/>
      <c r="B376" s="10"/>
      <c r="C376" s="29"/>
      <c r="D376" s="41"/>
      <c r="E376" s="9"/>
      <c r="F376" s="9"/>
      <c r="G376" s="9"/>
      <c r="H376" s="41"/>
      <c r="I376" s="9"/>
      <c r="J376" s="8"/>
    </row>
    <row r="377">
      <c r="A377" s="10"/>
      <c r="B377" s="10"/>
      <c r="C377" s="29"/>
      <c r="D377" s="41"/>
      <c r="E377" s="9"/>
      <c r="F377" s="9"/>
      <c r="G377" s="9"/>
      <c r="H377" s="41"/>
      <c r="I377" s="9"/>
      <c r="J377" s="8"/>
    </row>
    <row r="378">
      <c r="A378" s="10"/>
      <c r="B378" s="10"/>
      <c r="C378" s="29"/>
      <c r="D378" s="41"/>
      <c r="E378" s="9"/>
      <c r="F378" s="9"/>
      <c r="G378" s="9"/>
      <c r="H378" s="41"/>
      <c r="I378" s="9"/>
      <c r="J378" s="8"/>
    </row>
    <row r="379">
      <c r="A379" s="10"/>
      <c r="B379" s="10"/>
      <c r="C379" s="29"/>
      <c r="D379" s="41"/>
      <c r="E379" s="9"/>
      <c r="F379" s="9"/>
      <c r="G379" s="9"/>
      <c r="H379" s="41"/>
      <c r="I379" s="9"/>
      <c r="J379" s="8"/>
    </row>
    <row r="380">
      <c r="A380" s="10"/>
      <c r="B380" s="10"/>
      <c r="C380" s="29"/>
      <c r="D380" s="41"/>
      <c r="E380" s="9"/>
      <c r="F380" s="9"/>
      <c r="G380" s="9"/>
      <c r="H380" s="41"/>
      <c r="I380" s="9"/>
      <c r="J380" s="8"/>
    </row>
    <row r="381">
      <c r="A381" s="10"/>
      <c r="B381" s="10"/>
      <c r="C381" s="29"/>
      <c r="D381" s="41"/>
      <c r="E381" s="9"/>
      <c r="F381" s="9"/>
      <c r="G381" s="9"/>
      <c r="H381" s="41"/>
      <c r="I381" s="9"/>
      <c r="J381" s="8"/>
    </row>
    <row r="382">
      <c r="A382" s="10"/>
      <c r="B382" s="10"/>
      <c r="C382" s="29"/>
      <c r="D382" s="41"/>
      <c r="E382" s="9"/>
      <c r="F382" s="9"/>
      <c r="G382" s="9"/>
      <c r="H382" s="41"/>
      <c r="I382" s="9"/>
      <c r="J382" s="8"/>
    </row>
    <row r="383">
      <c r="A383" s="10"/>
      <c r="B383" s="10"/>
      <c r="C383" s="29"/>
      <c r="D383" s="41"/>
      <c r="E383" s="9"/>
      <c r="F383" s="9"/>
      <c r="G383" s="9"/>
      <c r="H383" s="41"/>
      <c r="I383" s="9"/>
      <c r="J383" s="8"/>
    </row>
    <row r="384">
      <c r="A384" s="10"/>
      <c r="B384" s="10"/>
      <c r="C384" s="29"/>
      <c r="D384" s="41"/>
      <c r="E384" s="9"/>
      <c r="F384" s="9"/>
      <c r="G384" s="9"/>
      <c r="H384" s="41"/>
      <c r="I384" s="9"/>
      <c r="J384" s="8"/>
    </row>
    <row r="385">
      <c r="A385" s="10"/>
      <c r="B385" s="10"/>
      <c r="C385" s="29"/>
      <c r="D385" s="41"/>
      <c r="E385" s="9"/>
      <c r="F385" s="9"/>
      <c r="G385" s="9"/>
      <c r="H385" s="41"/>
      <c r="I385" s="9"/>
      <c r="J385" s="8"/>
    </row>
    <row r="386">
      <c r="A386" s="10"/>
      <c r="B386" s="10"/>
      <c r="C386" s="29"/>
      <c r="D386" s="41"/>
      <c r="E386" s="9"/>
      <c r="F386" s="9"/>
      <c r="G386" s="9"/>
      <c r="H386" s="41"/>
      <c r="I386" s="9"/>
      <c r="J386" s="8"/>
    </row>
    <row r="387">
      <c r="A387" s="10"/>
      <c r="B387" s="10"/>
      <c r="C387" s="29"/>
      <c r="D387" s="41"/>
      <c r="E387" s="9"/>
      <c r="F387" s="9"/>
      <c r="G387" s="9"/>
      <c r="H387" s="41"/>
      <c r="I387" s="9"/>
      <c r="J387" s="8"/>
    </row>
    <row r="388">
      <c r="A388" s="10"/>
      <c r="B388" s="10"/>
      <c r="C388" s="29"/>
      <c r="D388" s="41"/>
      <c r="E388" s="9"/>
      <c r="F388" s="9"/>
      <c r="G388" s="9"/>
      <c r="H388" s="41"/>
      <c r="I388" s="9"/>
      <c r="J388" s="8"/>
    </row>
    <row r="389">
      <c r="A389" s="10"/>
      <c r="B389" s="10"/>
      <c r="C389" s="29"/>
      <c r="D389" s="41"/>
      <c r="E389" s="9"/>
      <c r="F389" s="9"/>
      <c r="G389" s="9"/>
      <c r="H389" s="41"/>
      <c r="I389" s="9"/>
      <c r="J389" s="8"/>
    </row>
    <row r="390">
      <c r="A390" s="10"/>
      <c r="B390" s="10"/>
      <c r="C390" s="29"/>
      <c r="D390" s="41"/>
      <c r="E390" s="9"/>
      <c r="F390" s="9"/>
      <c r="G390" s="9"/>
      <c r="H390" s="41"/>
      <c r="I390" s="9"/>
      <c r="J390" s="8"/>
    </row>
    <row r="391">
      <c r="A391" s="10"/>
      <c r="B391" s="10"/>
      <c r="C391" s="29"/>
      <c r="D391" s="41"/>
      <c r="E391" s="9"/>
      <c r="F391" s="9"/>
      <c r="G391" s="9"/>
      <c r="H391" s="41"/>
      <c r="I391" s="9"/>
      <c r="J391" s="8"/>
    </row>
    <row r="392">
      <c r="A392" s="10"/>
      <c r="B392" s="10"/>
      <c r="C392" s="29"/>
      <c r="D392" s="41"/>
      <c r="E392" s="9"/>
      <c r="F392" s="9"/>
      <c r="G392" s="9"/>
      <c r="H392" s="41"/>
      <c r="I392" s="9"/>
      <c r="J392" s="8"/>
    </row>
    <row r="393">
      <c r="A393" s="10"/>
      <c r="B393" s="10"/>
      <c r="C393" s="29"/>
      <c r="D393" s="41"/>
      <c r="E393" s="9"/>
      <c r="F393" s="9"/>
      <c r="G393" s="9"/>
      <c r="H393" s="41"/>
      <c r="I393" s="9"/>
      <c r="J393" s="8"/>
    </row>
    <row r="394">
      <c r="A394" s="10"/>
      <c r="B394" s="10"/>
      <c r="C394" s="29"/>
      <c r="D394" s="41"/>
      <c r="E394" s="9"/>
      <c r="F394" s="9"/>
      <c r="G394" s="9"/>
      <c r="H394" s="41"/>
      <c r="I394" s="9"/>
      <c r="J394" s="8"/>
    </row>
    <row r="395">
      <c r="A395" s="10"/>
      <c r="B395" s="10"/>
      <c r="C395" s="29"/>
      <c r="D395" s="41"/>
      <c r="E395" s="9"/>
      <c r="F395" s="9"/>
      <c r="G395" s="9"/>
      <c r="H395" s="41"/>
      <c r="I395" s="9"/>
      <c r="J395" s="8"/>
    </row>
    <row r="396">
      <c r="A396" s="10"/>
      <c r="B396" s="10"/>
      <c r="C396" s="29"/>
      <c r="D396" s="41"/>
      <c r="E396" s="9"/>
      <c r="F396" s="9"/>
      <c r="G396" s="9"/>
      <c r="H396" s="41"/>
      <c r="I396" s="9"/>
      <c r="J396" s="8"/>
    </row>
    <row r="397">
      <c r="A397" s="10"/>
      <c r="B397" s="10"/>
      <c r="C397" s="29"/>
      <c r="D397" s="41"/>
      <c r="E397" s="9"/>
      <c r="F397" s="9"/>
      <c r="G397" s="9"/>
      <c r="H397" s="41"/>
      <c r="I397" s="9"/>
      <c r="J397" s="8"/>
    </row>
    <row r="398">
      <c r="A398" s="10"/>
      <c r="B398" s="10"/>
      <c r="C398" s="29"/>
      <c r="D398" s="41"/>
      <c r="E398" s="9"/>
      <c r="F398" s="9"/>
      <c r="G398" s="9"/>
      <c r="H398" s="41"/>
      <c r="I398" s="9"/>
      <c r="J398" s="8"/>
    </row>
    <row r="399">
      <c r="A399" s="10"/>
      <c r="B399" s="10"/>
      <c r="C399" s="29"/>
      <c r="D399" s="41"/>
      <c r="E399" s="9"/>
      <c r="F399" s="9"/>
      <c r="G399" s="9"/>
      <c r="H399" s="41"/>
      <c r="I399" s="9"/>
      <c r="J399" s="8"/>
    </row>
    <row r="400">
      <c r="A400" s="10"/>
      <c r="B400" s="10"/>
      <c r="C400" s="29"/>
      <c r="D400" s="41"/>
      <c r="E400" s="9"/>
      <c r="F400" s="9"/>
      <c r="G400" s="9"/>
      <c r="H400" s="41"/>
      <c r="I400" s="9"/>
      <c r="J400" s="8"/>
    </row>
    <row r="401">
      <c r="A401" s="10"/>
      <c r="B401" s="10"/>
      <c r="C401" s="29"/>
      <c r="D401" s="41"/>
      <c r="E401" s="9"/>
      <c r="F401" s="9"/>
      <c r="G401" s="9"/>
      <c r="H401" s="41"/>
      <c r="I401" s="9"/>
      <c r="J401" s="8"/>
    </row>
    <row r="402">
      <c r="A402" s="10"/>
      <c r="B402" s="10"/>
      <c r="C402" s="29"/>
      <c r="D402" s="41"/>
      <c r="E402" s="9"/>
      <c r="F402" s="9"/>
      <c r="G402" s="9"/>
      <c r="H402" s="41"/>
      <c r="I402" s="9"/>
      <c r="J402" s="8"/>
    </row>
    <row r="403">
      <c r="A403" s="10"/>
      <c r="B403" s="10"/>
      <c r="C403" s="29"/>
      <c r="D403" s="41"/>
      <c r="E403" s="9"/>
      <c r="F403" s="9"/>
      <c r="G403" s="9"/>
      <c r="H403" s="41"/>
      <c r="I403" s="9"/>
      <c r="J403" s="8"/>
    </row>
    <row r="404">
      <c r="A404" s="10"/>
      <c r="B404" s="10"/>
      <c r="C404" s="29"/>
      <c r="D404" s="41"/>
      <c r="E404" s="9"/>
      <c r="F404" s="9"/>
      <c r="G404" s="9"/>
      <c r="H404" s="41"/>
      <c r="I404" s="9"/>
      <c r="J404" s="8"/>
    </row>
    <row r="405">
      <c r="A405" s="10"/>
      <c r="B405" s="10"/>
      <c r="C405" s="29"/>
      <c r="D405" s="41"/>
      <c r="E405" s="9"/>
      <c r="F405" s="9"/>
      <c r="G405" s="9"/>
      <c r="H405" s="41"/>
      <c r="I405" s="9"/>
      <c r="J405" s="8"/>
    </row>
    <row r="406">
      <c r="A406" s="10"/>
      <c r="B406" s="10"/>
      <c r="C406" s="29"/>
      <c r="D406" s="41"/>
      <c r="E406" s="9"/>
      <c r="F406" s="9"/>
      <c r="G406" s="9"/>
      <c r="H406" s="41"/>
      <c r="I406" s="9"/>
      <c r="J406" s="8"/>
    </row>
    <row r="407">
      <c r="A407" s="10"/>
      <c r="B407" s="10"/>
      <c r="C407" s="29"/>
      <c r="D407" s="41"/>
      <c r="E407" s="9"/>
      <c r="F407" s="9"/>
      <c r="G407" s="9"/>
      <c r="H407" s="41"/>
      <c r="I407" s="9"/>
      <c r="J407" s="8"/>
    </row>
    <row r="408">
      <c r="A408" s="10"/>
      <c r="B408" s="10"/>
      <c r="C408" s="29"/>
      <c r="D408" s="41"/>
      <c r="E408" s="9"/>
      <c r="F408" s="9"/>
      <c r="G408" s="9"/>
      <c r="H408" s="41"/>
      <c r="I408" s="9"/>
      <c r="J408" s="8"/>
    </row>
    <row r="409">
      <c r="A409" s="10"/>
      <c r="B409" s="10"/>
      <c r="C409" s="29"/>
      <c r="D409" s="41"/>
      <c r="E409" s="9"/>
      <c r="F409" s="9"/>
      <c r="G409" s="9"/>
      <c r="H409" s="41"/>
      <c r="I409" s="9"/>
      <c r="J409" s="8"/>
    </row>
    <row r="410">
      <c r="A410" s="10"/>
      <c r="B410" s="10"/>
      <c r="C410" s="29"/>
      <c r="D410" s="41"/>
      <c r="E410" s="9"/>
      <c r="F410" s="9"/>
      <c r="G410" s="9"/>
      <c r="H410" s="41"/>
      <c r="I410" s="9"/>
      <c r="J410" s="8"/>
    </row>
    <row r="411">
      <c r="A411" s="10"/>
      <c r="B411" s="10"/>
      <c r="C411" s="29"/>
      <c r="D411" s="41"/>
      <c r="E411" s="9"/>
      <c r="F411" s="9"/>
      <c r="G411" s="9"/>
      <c r="H411" s="41"/>
      <c r="I411" s="9"/>
      <c r="J411" s="8"/>
    </row>
    <row r="412">
      <c r="A412" s="10"/>
      <c r="B412" s="10"/>
      <c r="C412" s="29"/>
      <c r="D412" s="41"/>
      <c r="E412" s="9"/>
      <c r="F412" s="9"/>
      <c r="G412" s="9"/>
      <c r="H412" s="41"/>
      <c r="I412" s="9"/>
      <c r="J412" s="8"/>
    </row>
    <row r="413">
      <c r="A413" s="10"/>
      <c r="B413" s="10"/>
      <c r="C413" s="29"/>
      <c r="D413" s="41"/>
      <c r="E413" s="9"/>
      <c r="F413" s="9"/>
      <c r="G413" s="9"/>
      <c r="H413" s="41"/>
      <c r="I413" s="9"/>
      <c r="J413" s="8"/>
    </row>
    <row r="414">
      <c r="A414" s="10"/>
      <c r="B414" s="10"/>
      <c r="C414" s="29"/>
      <c r="D414" s="41"/>
      <c r="E414" s="9"/>
      <c r="F414" s="9"/>
      <c r="G414" s="9"/>
      <c r="H414" s="41"/>
      <c r="I414" s="9"/>
      <c r="J414" s="8"/>
    </row>
    <row r="415">
      <c r="A415" s="10"/>
      <c r="B415" s="10"/>
      <c r="C415" s="29"/>
      <c r="D415" s="41"/>
      <c r="E415" s="9"/>
      <c r="F415" s="9"/>
      <c r="G415" s="9"/>
      <c r="H415" s="41"/>
      <c r="I415" s="9"/>
      <c r="J415" s="8"/>
    </row>
    <row r="416">
      <c r="A416" s="10"/>
      <c r="B416" s="10"/>
      <c r="C416" s="29"/>
      <c r="D416" s="41"/>
      <c r="E416" s="9"/>
      <c r="F416" s="9"/>
      <c r="G416" s="9"/>
      <c r="H416" s="41"/>
      <c r="I416" s="9"/>
      <c r="J416" s="8"/>
    </row>
    <row r="417">
      <c r="A417" s="10"/>
      <c r="B417" s="10"/>
      <c r="C417" s="29"/>
      <c r="D417" s="41"/>
      <c r="E417" s="9"/>
      <c r="F417" s="9"/>
      <c r="G417" s="9"/>
      <c r="H417" s="41"/>
      <c r="I417" s="9"/>
      <c r="J417" s="8"/>
    </row>
    <row r="418">
      <c r="A418" s="10"/>
      <c r="B418" s="10"/>
      <c r="C418" s="29"/>
      <c r="D418" s="41"/>
      <c r="E418" s="9"/>
      <c r="F418" s="9"/>
      <c r="G418" s="9"/>
      <c r="H418" s="41"/>
      <c r="I418" s="9"/>
      <c r="J418" s="8"/>
    </row>
    <row r="419">
      <c r="A419" s="10"/>
      <c r="B419" s="10"/>
      <c r="C419" s="29"/>
      <c r="D419" s="41"/>
      <c r="E419" s="9"/>
      <c r="F419" s="9"/>
      <c r="G419" s="9"/>
      <c r="H419" s="41"/>
      <c r="I419" s="9"/>
      <c r="J419" s="8"/>
    </row>
    <row r="420">
      <c r="A420" s="10"/>
      <c r="B420" s="10"/>
      <c r="C420" s="29"/>
      <c r="D420" s="41"/>
      <c r="E420" s="9"/>
      <c r="F420" s="9"/>
      <c r="G420" s="9"/>
      <c r="H420" s="41"/>
      <c r="I420" s="9"/>
      <c r="J420" s="8"/>
    </row>
    <row r="421">
      <c r="A421" s="10"/>
      <c r="B421" s="10"/>
      <c r="C421" s="29"/>
      <c r="D421" s="41"/>
      <c r="E421" s="9"/>
      <c r="F421" s="9"/>
      <c r="G421" s="9"/>
      <c r="H421" s="41"/>
      <c r="I421" s="9"/>
      <c r="J421" s="8"/>
    </row>
    <row r="422">
      <c r="A422" s="10"/>
      <c r="B422" s="10"/>
      <c r="C422" s="29"/>
      <c r="D422" s="41"/>
      <c r="E422" s="9"/>
      <c r="F422" s="9"/>
      <c r="G422" s="9"/>
      <c r="H422" s="41"/>
      <c r="I422" s="9"/>
      <c r="J422" s="8"/>
    </row>
    <row r="423">
      <c r="A423" s="10"/>
      <c r="B423" s="10"/>
      <c r="C423" s="29"/>
      <c r="D423" s="41"/>
      <c r="E423" s="9"/>
      <c r="F423" s="9"/>
      <c r="G423" s="9"/>
      <c r="H423" s="41"/>
      <c r="I423" s="9"/>
      <c r="J423" s="8"/>
    </row>
    <row r="424">
      <c r="A424" s="10"/>
      <c r="B424" s="10"/>
      <c r="C424" s="29"/>
      <c r="D424" s="41"/>
      <c r="E424" s="9"/>
      <c r="F424" s="9"/>
      <c r="G424" s="9"/>
      <c r="H424" s="41"/>
      <c r="I424" s="9"/>
      <c r="J424" s="8"/>
    </row>
    <row r="425">
      <c r="A425" s="10"/>
      <c r="B425" s="10"/>
      <c r="C425" s="29"/>
      <c r="D425" s="41"/>
      <c r="E425" s="9"/>
      <c r="F425" s="9"/>
      <c r="G425" s="9"/>
      <c r="H425" s="41"/>
      <c r="I425" s="9"/>
      <c r="J425" s="8"/>
    </row>
    <row r="426">
      <c r="A426" s="10"/>
      <c r="B426" s="10"/>
      <c r="C426" s="29"/>
      <c r="D426" s="41"/>
      <c r="E426" s="9"/>
      <c r="F426" s="9"/>
      <c r="G426" s="9"/>
      <c r="H426" s="41"/>
      <c r="I426" s="9"/>
      <c r="J426" s="8"/>
    </row>
    <row r="427">
      <c r="A427" s="10"/>
      <c r="B427" s="10"/>
      <c r="C427" s="29"/>
      <c r="D427" s="41"/>
      <c r="E427" s="9"/>
      <c r="F427" s="9"/>
      <c r="G427" s="9"/>
      <c r="H427" s="41"/>
      <c r="I427" s="9"/>
      <c r="J427" s="8"/>
    </row>
    <row r="428">
      <c r="A428" s="10"/>
      <c r="B428" s="10"/>
      <c r="C428" s="29"/>
      <c r="D428" s="41"/>
      <c r="E428" s="9"/>
      <c r="F428" s="9"/>
      <c r="G428" s="9"/>
      <c r="H428" s="41"/>
      <c r="I428" s="9"/>
      <c r="J428" s="8"/>
    </row>
    <row r="429">
      <c r="A429" s="10"/>
      <c r="B429" s="10"/>
      <c r="C429" s="29"/>
      <c r="D429" s="41"/>
      <c r="E429" s="9"/>
      <c r="F429" s="9"/>
      <c r="G429" s="9"/>
      <c r="H429" s="41"/>
      <c r="I429" s="9"/>
      <c r="J429" s="8"/>
    </row>
    <row r="430">
      <c r="A430" s="10"/>
      <c r="B430" s="10"/>
      <c r="C430" s="29"/>
      <c r="D430" s="41"/>
      <c r="E430" s="9"/>
      <c r="F430" s="9"/>
      <c r="G430" s="9"/>
      <c r="H430" s="41"/>
      <c r="I430" s="9"/>
      <c r="J430" s="8"/>
    </row>
    <row r="431">
      <c r="A431" s="10"/>
      <c r="B431" s="10"/>
      <c r="C431" s="29"/>
      <c r="D431" s="41"/>
      <c r="E431" s="9"/>
      <c r="F431" s="9"/>
      <c r="G431" s="9"/>
      <c r="H431" s="41"/>
      <c r="I431" s="9"/>
      <c r="J431" s="8"/>
    </row>
    <row r="432">
      <c r="A432" s="10"/>
      <c r="B432" s="10"/>
      <c r="C432" s="29"/>
      <c r="D432" s="41"/>
      <c r="E432" s="9"/>
      <c r="F432" s="9"/>
      <c r="G432" s="9"/>
      <c r="H432" s="41"/>
      <c r="I432" s="9"/>
      <c r="J432" s="8"/>
    </row>
    <row r="433">
      <c r="A433" s="10"/>
      <c r="B433" s="10"/>
      <c r="C433" s="29"/>
      <c r="D433" s="41"/>
      <c r="E433" s="9"/>
      <c r="F433" s="9"/>
      <c r="G433" s="9"/>
      <c r="H433" s="41"/>
      <c r="I433" s="9"/>
      <c r="J433" s="8"/>
    </row>
    <row r="434">
      <c r="A434" s="10"/>
      <c r="B434" s="10"/>
      <c r="C434" s="29"/>
      <c r="D434" s="41"/>
      <c r="E434" s="9"/>
      <c r="F434" s="9"/>
      <c r="G434" s="9"/>
      <c r="H434" s="41"/>
      <c r="I434" s="9"/>
      <c r="J434" s="8"/>
    </row>
    <row r="435">
      <c r="A435" s="10"/>
      <c r="B435" s="10"/>
      <c r="C435" s="29"/>
      <c r="D435" s="41"/>
      <c r="E435" s="9"/>
      <c r="F435" s="9"/>
      <c r="G435" s="9"/>
      <c r="H435" s="41"/>
      <c r="I435" s="9"/>
      <c r="J435" s="8"/>
    </row>
    <row r="436">
      <c r="A436" s="10"/>
      <c r="B436" s="10"/>
      <c r="C436" s="29"/>
      <c r="D436" s="41"/>
      <c r="E436" s="9"/>
      <c r="F436" s="9"/>
      <c r="G436" s="9"/>
      <c r="H436" s="41"/>
      <c r="I436" s="9"/>
      <c r="J436" s="8"/>
    </row>
    <row r="437">
      <c r="A437" s="10"/>
      <c r="B437" s="10"/>
      <c r="C437" s="29"/>
      <c r="D437" s="41"/>
      <c r="E437" s="9"/>
      <c r="F437" s="9"/>
      <c r="G437" s="9"/>
      <c r="H437" s="41"/>
      <c r="I437" s="9"/>
      <c r="J437" s="8"/>
    </row>
    <row r="438">
      <c r="A438" s="10"/>
      <c r="B438" s="10"/>
      <c r="C438" s="29"/>
      <c r="D438" s="41"/>
      <c r="E438" s="9"/>
      <c r="F438" s="9"/>
      <c r="G438" s="9"/>
      <c r="H438" s="41"/>
      <c r="I438" s="9"/>
      <c r="J438" s="8"/>
    </row>
    <row r="439">
      <c r="A439" s="10"/>
      <c r="B439" s="10"/>
      <c r="C439" s="29"/>
      <c r="D439" s="41"/>
      <c r="E439" s="9"/>
      <c r="F439" s="9"/>
      <c r="G439" s="9"/>
      <c r="H439" s="41"/>
      <c r="I439" s="9"/>
      <c r="J439" s="8"/>
    </row>
    <row r="440">
      <c r="A440" s="10"/>
      <c r="B440" s="10"/>
      <c r="C440" s="29"/>
      <c r="D440" s="41"/>
      <c r="E440" s="9"/>
      <c r="F440" s="9"/>
      <c r="G440" s="9"/>
      <c r="H440" s="41"/>
      <c r="I440" s="9"/>
      <c r="J440" s="8"/>
    </row>
    <row r="441">
      <c r="A441" s="10"/>
      <c r="B441" s="10"/>
      <c r="C441" s="29"/>
      <c r="D441" s="41"/>
      <c r="E441" s="9"/>
      <c r="F441" s="9"/>
      <c r="G441" s="9"/>
      <c r="H441" s="41"/>
      <c r="I441" s="9"/>
      <c r="J441" s="8"/>
    </row>
    <row r="442">
      <c r="A442" s="10"/>
      <c r="B442" s="10"/>
      <c r="C442" s="29"/>
      <c r="D442" s="41"/>
      <c r="E442" s="9"/>
      <c r="F442" s="9"/>
      <c r="G442" s="9"/>
      <c r="H442" s="41"/>
      <c r="I442" s="9"/>
      <c r="J442" s="8"/>
    </row>
    <row r="443">
      <c r="A443" s="10"/>
      <c r="B443" s="10"/>
      <c r="C443" s="29"/>
      <c r="D443" s="41"/>
      <c r="E443" s="9"/>
      <c r="F443" s="9"/>
      <c r="G443" s="9"/>
      <c r="H443" s="41"/>
      <c r="I443" s="9"/>
      <c r="J443" s="8"/>
    </row>
    <row r="444">
      <c r="A444" s="10"/>
      <c r="B444" s="10"/>
      <c r="C444" s="29"/>
      <c r="D444" s="41"/>
      <c r="E444" s="9"/>
      <c r="F444" s="9"/>
      <c r="G444" s="9"/>
      <c r="H444" s="41"/>
      <c r="I444" s="9"/>
      <c r="J444" s="8"/>
    </row>
    <row r="445">
      <c r="A445" s="10"/>
      <c r="B445" s="10"/>
      <c r="C445" s="29"/>
      <c r="D445" s="41"/>
      <c r="E445" s="9"/>
      <c r="F445" s="9"/>
      <c r="G445" s="9"/>
      <c r="H445" s="41"/>
      <c r="I445" s="9"/>
      <c r="J445" s="8"/>
    </row>
    <row r="446">
      <c r="A446" s="10"/>
      <c r="B446" s="10"/>
      <c r="C446" s="29"/>
      <c r="D446" s="41"/>
      <c r="E446" s="9"/>
      <c r="F446" s="9"/>
      <c r="G446" s="9"/>
      <c r="H446" s="41"/>
      <c r="I446" s="9"/>
      <c r="J446" s="8"/>
    </row>
    <row r="447">
      <c r="A447" s="10"/>
      <c r="B447" s="10"/>
      <c r="C447" s="29"/>
      <c r="D447" s="41"/>
      <c r="E447" s="9"/>
      <c r="F447" s="9"/>
      <c r="G447" s="9"/>
      <c r="H447" s="41"/>
      <c r="I447" s="9"/>
      <c r="J447" s="8"/>
    </row>
    <row r="448">
      <c r="A448" s="10"/>
      <c r="B448" s="10"/>
      <c r="C448" s="29"/>
      <c r="D448" s="41"/>
      <c r="E448" s="9"/>
      <c r="F448" s="9"/>
      <c r="G448" s="9"/>
      <c r="H448" s="41"/>
      <c r="I448" s="9"/>
      <c r="J448" s="8"/>
    </row>
    <row r="449">
      <c r="A449" s="10"/>
      <c r="B449" s="10"/>
      <c r="C449" s="29"/>
      <c r="D449" s="41"/>
      <c r="E449" s="9"/>
      <c r="F449" s="9"/>
      <c r="G449" s="9"/>
      <c r="H449" s="41"/>
      <c r="I449" s="9"/>
      <c r="J449" s="8"/>
    </row>
    <row r="450">
      <c r="A450" s="10"/>
      <c r="B450" s="10"/>
      <c r="C450" s="29"/>
      <c r="D450" s="41"/>
      <c r="E450" s="9"/>
      <c r="F450" s="9"/>
      <c r="G450" s="9"/>
      <c r="H450" s="41"/>
      <c r="I450" s="9"/>
      <c r="J450" s="8"/>
    </row>
    <row r="451">
      <c r="A451" s="10"/>
      <c r="B451" s="10"/>
      <c r="C451" s="29"/>
      <c r="D451" s="41"/>
      <c r="E451" s="9"/>
      <c r="F451" s="9"/>
      <c r="G451" s="9"/>
      <c r="H451" s="41"/>
      <c r="I451" s="9"/>
      <c r="J451" s="8"/>
    </row>
    <row r="452">
      <c r="A452" s="10"/>
      <c r="B452" s="10"/>
      <c r="C452" s="29"/>
      <c r="D452" s="41"/>
      <c r="E452" s="9"/>
      <c r="F452" s="9"/>
      <c r="G452" s="9"/>
      <c r="H452" s="41"/>
      <c r="I452" s="9"/>
      <c r="J452" s="8"/>
    </row>
    <row r="453">
      <c r="A453" s="10"/>
      <c r="B453" s="10"/>
      <c r="C453" s="29"/>
      <c r="D453" s="41"/>
      <c r="E453" s="9"/>
      <c r="F453" s="9"/>
      <c r="G453" s="9"/>
      <c r="H453" s="41"/>
      <c r="I453" s="9"/>
      <c r="J453" s="8"/>
    </row>
    <row r="454">
      <c r="A454" s="10"/>
      <c r="B454" s="10"/>
      <c r="C454" s="29"/>
      <c r="D454" s="41"/>
      <c r="E454" s="9"/>
      <c r="F454" s="9"/>
      <c r="G454" s="9"/>
      <c r="H454" s="41"/>
      <c r="I454" s="9"/>
      <c r="J454" s="8"/>
    </row>
    <row r="455">
      <c r="A455" s="10"/>
      <c r="B455" s="10"/>
      <c r="C455" s="29"/>
      <c r="D455" s="41"/>
      <c r="E455" s="9"/>
      <c r="F455" s="9"/>
      <c r="G455" s="9"/>
      <c r="H455" s="41"/>
      <c r="I455" s="9"/>
      <c r="J455" s="8"/>
    </row>
    <row r="456">
      <c r="A456" s="10"/>
      <c r="B456" s="10"/>
      <c r="C456" s="29"/>
      <c r="D456" s="41"/>
      <c r="E456" s="9"/>
      <c r="F456" s="9"/>
      <c r="G456" s="9"/>
      <c r="H456" s="41"/>
      <c r="I456" s="9"/>
      <c r="J456" s="8"/>
    </row>
    <row r="457">
      <c r="A457" s="10"/>
      <c r="B457" s="10"/>
      <c r="C457" s="29"/>
      <c r="D457" s="41"/>
      <c r="E457" s="9"/>
      <c r="F457" s="9"/>
      <c r="G457" s="9"/>
      <c r="H457" s="41"/>
      <c r="I457" s="9"/>
      <c r="J457" s="8"/>
    </row>
    <row r="458">
      <c r="A458" s="10"/>
      <c r="B458" s="10"/>
      <c r="C458" s="29"/>
      <c r="D458" s="41"/>
      <c r="E458" s="9"/>
      <c r="F458" s="9"/>
      <c r="G458" s="9"/>
      <c r="H458" s="41"/>
      <c r="I458" s="9"/>
      <c r="J458" s="8"/>
    </row>
    <row r="459">
      <c r="A459" s="10"/>
      <c r="B459" s="10"/>
      <c r="C459" s="29"/>
      <c r="D459" s="41"/>
      <c r="E459" s="9"/>
      <c r="F459" s="9"/>
      <c r="G459" s="9"/>
      <c r="H459" s="41"/>
      <c r="I459" s="9"/>
      <c r="J459" s="8"/>
    </row>
    <row r="460">
      <c r="A460" s="10"/>
      <c r="B460" s="10"/>
      <c r="C460" s="29"/>
      <c r="D460" s="41"/>
      <c r="E460" s="9"/>
      <c r="F460" s="9"/>
      <c r="G460" s="9"/>
      <c r="H460" s="41"/>
      <c r="I460" s="9"/>
      <c r="J460" s="8"/>
    </row>
    <row r="461">
      <c r="A461" s="10"/>
      <c r="B461" s="10"/>
      <c r="C461" s="29"/>
      <c r="D461" s="41"/>
      <c r="E461" s="9"/>
      <c r="F461" s="9"/>
      <c r="G461" s="9"/>
      <c r="H461" s="41"/>
      <c r="I461" s="9"/>
      <c r="J461" s="8"/>
    </row>
    <row r="462">
      <c r="A462" s="10"/>
      <c r="B462" s="10"/>
      <c r="C462" s="29"/>
      <c r="D462" s="41"/>
      <c r="E462" s="9"/>
      <c r="F462" s="9"/>
      <c r="G462" s="9"/>
      <c r="H462" s="41"/>
      <c r="I462" s="9"/>
      <c r="J462" s="8"/>
    </row>
    <row r="463">
      <c r="A463" s="10"/>
      <c r="B463" s="10"/>
      <c r="C463" s="29"/>
      <c r="D463" s="41"/>
      <c r="E463" s="9"/>
      <c r="F463" s="9"/>
      <c r="G463" s="9"/>
      <c r="H463" s="41"/>
      <c r="I463" s="9"/>
      <c r="J463" s="8"/>
    </row>
    <row r="464">
      <c r="A464" s="10"/>
      <c r="B464" s="10"/>
      <c r="C464" s="29"/>
      <c r="D464" s="41"/>
      <c r="E464" s="9"/>
      <c r="F464" s="9"/>
      <c r="G464" s="9"/>
      <c r="H464" s="41"/>
      <c r="I464" s="9"/>
      <c r="J464" s="8"/>
    </row>
    <row r="465">
      <c r="A465" s="10"/>
      <c r="B465" s="10"/>
      <c r="C465" s="29"/>
      <c r="D465" s="41"/>
      <c r="E465" s="9"/>
      <c r="F465" s="9"/>
      <c r="G465" s="9"/>
      <c r="H465" s="41"/>
      <c r="I465" s="9"/>
      <c r="J465" s="8"/>
    </row>
    <row r="466">
      <c r="A466" s="10"/>
      <c r="B466" s="10"/>
      <c r="C466" s="29"/>
      <c r="D466" s="41"/>
      <c r="E466" s="9"/>
      <c r="F466" s="9"/>
      <c r="G466" s="9"/>
      <c r="H466" s="41"/>
      <c r="I466" s="9"/>
      <c r="J466" s="8"/>
    </row>
    <row r="467">
      <c r="A467" s="10"/>
      <c r="B467" s="10"/>
      <c r="C467" s="29"/>
      <c r="D467" s="41"/>
      <c r="E467" s="9"/>
      <c r="F467" s="9"/>
      <c r="G467" s="9"/>
      <c r="H467" s="41"/>
      <c r="I467" s="9"/>
      <c r="J467" s="8"/>
    </row>
    <row r="468">
      <c r="A468" s="10"/>
      <c r="B468" s="10"/>
      <c r="C468" s="29"/>
      <c r="D468" s="41"/>
      <c r="E468" s="9"/>
      <c r="F468" s="9"/>
      <c r="G468" s="9"/>
      <c r="H468" s="41"/>
      <c r="I468" s="9"/>
      <c r="J468" s="8"/>
    </row>
    <row r="469">
      <c r="A469" s="10"/>
      <c r="B469" s="10"/>
      <c r="C469" s="29"/>
      <c r="D469" s="41"/>
      <c r="E469" s="9"/>
      <c r="F469" s="9"/>
      <c r="G469" s="9"/>
      <c r="H469" s="41"/>
      <c r="I469" s="9"/>
      <c r="J469" s="8"/>
    </row>
    <row r="470">
      <c r="A470" s="10"/>
      <c r="B470" s="10"/>
      <c r="C470" s="29"/>
      <c r="D470" s="41"/>
      <c r="E470" s="9"/>
      <c r="F470" s="9"/>
      <c r="G470" s="9"/>
      <c r="H470" s="41"/>
      <c r="I470" s="9"/>
      <c r="J470" s="8"/>
    </row>
    <row r="471">
      <c r="A471" s="10"/>
      <c r="B471" s="10"/>
      <c r="C471" s="29"/>
      <c r="D471" s="41"/>
      <c r="E471" s="9"/>
      <c r="F471" s="9"/>
      <c r="G471" s="9"/>
      <c r="H471" s="41"/>
      <c r="I471" s="9"/>
      <c r="J471" s="8"/>
    </row>
    <row r="472">
      <c r="A472" s="10"/>
      <c r="B472" s="10"/>
      <c r="C472" s="29"/>
      <c r="D472" s="41"/>
      <c r="E472" s="9"/>
      <c r="F472" s="9"/>
      <c r="G472" s="9"/>
      <c r="H472" s="41"/>
      <c r="I472" s="9"/>
      <c r="J472" s="8"/>
    </row>
    <row r="473">
      <c r="A473" s="10"/>
      <c r="B473" s="10"/>
      <c r="C473" s="29"/>
      <c r="D473" s="41"/>
      <c r="E473" s="9"/>
      <c r="F473" s="9"/>
      <c r="G473" s="9"/>
      <c r="H473" s="41"/>
      <c r="I473" s="9"/>
      <c r="J473" s="8"/>
    </row>
    <row r="474">
      <c r="A474" s="10"/>
      <c r="B474" s="10"/>
      <c r="C474" s="29"/>
      <c r="D474" s="41"/>
      <c r="E474" s="9"/>
      <c r="F474" s="9"/>
      <c r="G474" s="9"/>
      <c r="H474" s="41"/>
      <c r="I474" s="9"/>
      <c r="J474" s="8"/>
    </row>
    <row r="475">
      <c r="A475" s="10"/>
      <c r="B475" s="10"/>
      <c r="C475" s="29"/>
      <c r="D475" s="41"/>
      <c r="E475" s="9"/>
      <c r="F475" s="9"/>
      <c r="G475" s="9"/>
      <c r="H475" s="41"/>
      <c r="I475" s="9"/>
      <c r="J475" s="8"/>
    </row>
    <row r="476">
      <c r="A476" s="10"/>
      <c r="B476" s="10"/>
      <c r="C476" s="29"/>
      <c r="D476" s="41"/>
      <c r="E476" s="9"/>
      <c r="F476" s="9"/>
      <c r="G476" s="9"/>
      <c r="H476" s="41"/>
      <c r="I476" s="9"/>
      <c r="J476" s="8"/>
    </row>
    <row r="477">
      <c r="A477" s="10"/>
      <c r="B477" s="10"/>
      <c r="C477" s="29"/>
      <c r="D477" s="41"/>
      <c r="E477" s="9"/>
      <c r="F477" s="9"/>
      <c r="G477" s="9"/>
      <c r="H477" s="41"/>
      <c r="I477" s="9"/>
      <c r="J477" s="8"/>
    </row>
    <row r="478">
      <c r="A478" s="10"/>
      <c r="B478" s="10"/>
      <c r="C478" s="29"/>
      <c r="D478" s="41"/>
      <c r="E478" s="9"/>
      <c r="F478" s="9"/>
      <c r="G478" s="9"/>
      <c r="H478" s="41"/>
      <c r="I478" s="9"/>
      <c r="J478" s="8"/>
    </row>
    <row r="479">
      <c r="A479" s="10"/>
      <c r="B479" s="10"/>
      <c r="C479" s="29"/>
      <c r="D479" s="41"/>
      <c r="E479" s="9"/>
      <c r="F479" s="9"/>
      <c r="G479" s="9"/>
      <c r="H479" s="41"/>
      <c r="I479" s="9"/>
      <c r="J479" s="8"/>
    </row>
    <row r="480">
      <c r="A480" s="10"/>
      <c r="B480" s="10"/>
      <c r="C480" s="29"/>
      <c r="D480" s="41"/>
      <c r="E480" s="9"/>
      <c r="F480" s="9"/>
      <c r="G480" s="9"/>
      <c r="H480" s="41"/>
      <c r="I480" s="9"/>
      <c r="J480" s="8"/>
    </row>
    <row r="481">
      <c r="A481" s="10"/>
      <c r="B481" s="10"/>
      <c r="C481" s="29"/>
      <c r="D481" s="41"/>
      <c r="E481" s="9"/>
      <c r="F481" s="9"/>
      <c r="G481" s="9"/>
      <c r="H481" s="41"/>
      <c r="I481" s="9"/>
      <c r="J481" s="8"/>
    </row>
    <row r="482">
      <c r="A482" s="10"/>
      <c r="B482" s="10"/>
      <c r="C482" s="29"/>
      <c r="D482" s="41"/>
      <c r="E482" s="9"/>
      <c r="F482" s="9"/>
      <c r="G482" s="9"/>
      <c r="H482" s="41"/>
      <c r="I482" s="9"/>
      <c r="J482" s="8"/>
    </row>
    <row r="483">
      <c r="A483" s="10"/>
      <c r="B483" s="10"/>
      <c r="C483" s="29"/>
      <c r="D483" s="41"/>
      <c r="E483" s="9"/>
      <c r="F483" s="9"/>
      <c r="G483" s="9"/>
      <c r="H483" s="41"/>
      <c r="I483" s="9"/>
      <c r="J483" s="8"/>
    </row>
    <row r="484">
      <c r="A484" s="10"/>
      <c r="B484" s="10"/>
      <c r="C484" s="29"/>
      <c r="D484" s="41"/>
      <c r="E484" s="9"/>
      <c r="F484" s="9"/>
      <c r="G484" s="9"/>
      <c r="H484" s="41"/>
      <c r="I484" s="9"/>
      <c r="J484" s="8"/>
    </row>
    <row r="485">
      <c r="A485" s="10"/>
      <c r="B485" s="10"/>
      <c r="C485" s="29"/>
      <c r="D485" s="41"/>
      <c r="E485" s="9"/>
      <c r="F485" s="9"/>
      <c r="G485" s="9"/>
      <c r="H485" s="41"/>
      <c r="I485" s="9"/>
      <c r="J485" s="8"/>
    </row>
    <row r="486">
      <c r="A486" s="10"/>
      <c r="B486" s="10"/>
      <c r="C486" s="29"/>
      <c r="D486" s="41"/>
      <c r="E486" s="9"/>
      <c r="F486" s="9"/>
      <c r="G486" s="9"/>
      <c r="H486" s="41"/>
      <c r="I486" s="9"/>
      <c r="J486" s="8"/>
    </row>
    <row r="487">
      <c r="A487" s="10"/>
      <c r="B487" s="10"/>
      <c r="C487" s="29"/>
      <c r="D487" s="41"/>
      <c r="E487" s="9"/>
      <c r="F487" s="9"/>
      <c r="G487" s="9"/>
      <c r="H487" s="41"/>
      <c r="I487" s="9"/>
      <c r="J487" s="8"/>
    </row>
    <row r="488">
      <c r="A488" s="10"/>
      <c r="B488" s="10"/>
      <c r="C488" s="29"/>
      <c r="D488" s="41"/>
      <c r="E488" s="9"/>
      <c r="F488" s="9"/>
      <c r="G488" s="9"/>
      <c r="H488" s="41"/>
      <c r="I488" s="9"/>
      <c r="J488" s="8"/>
    </row>
    <row r="489">
      <c r="A489" s="10"/>
      <c r="B489" s="10"/>
      <c r="C489" s="29"/>
      <c r="D489" s="41"/>
      <c r="E489" s="9"/>
      <c r="F489" s="9"/>
      <c r="G489" s="9"/>
      <c r="H489" s="41"/>
      <c r="I489" s="9"/>
      <c r="J489" s="8"/>
    </row>
    <row r="490">
      <c r="A490" s="10"/>
      <c r="B490" s="10"/>
      <c r="C490" s="29"/>
      <c r="D490" s="41"/>
      <c r="E490" s="9"/>
      <c r="F490" s="9"/>
      <c r="G490" s="9"/>
      <c r="H490" s="41"/>
      <c r="I490" s="9"/>
      <c r="J490" s="8"/>
    </row>
    <row r="491">
      <c r="A491" s="10"/>
      <c r="B491" s="10"/>
      <c r="C491" s="29"/>
      <c r="D491" s="41"/>
      <c r="E491" s="9"/>
      <c r="F491" s="9"/>
      <c r="G491" s="9"/>
      <c r="H491" s="41"/>
      <c r="I491" s="9"/>
      <c r="J491" s="8"/>
    </row>
    <row r="492">
      <c r="A492" s="10"/>
      <c r="B492" s="10"/>
      <c r="C492" s="29"/>
      <c r="D492" s="41"/>
      <c r="E492" s="9"/>
      <c r="F492" s="9"/>
      <c r="G492" s="9"/>
      <c r="H492" s="41"/>
      <c r="I492" s="9"/>
      <c r="J492" s="8"/>
    </row>
    <row r="493">
      <c r="A493" s="10"/>
      <c r="B493" s="10"/>
      <c r="C493" s="29"/>
      <c r="D493" s="41"/>
      <c r="E493" s="9"/>
      <c r="F493" s="9"/>
      <c r="G493" s="9"/>
      <c r="H493" s="41"/>
      <c r="I493" s="9"/>
      <c r="J493" s="8"/>
    </row>
    <row r="494">
      <c r="A494" s="10"/>
      <c r="B494" s="10"/>
      <c r="C494" s="29"/>
      <c r="D494" s="41"/>
      <c r="E494" s="9"/>
      <c r="F494" s="9"/>
      <c r="G494" s="9"/>
      <c r="H494" s="41"/>
      <c r="I494" s="9"/>
      <c r="J494" s="8"/>
    </row>
    <row r="495">
      <c r="A495" s="10"/>
      <c r="B495" s="10"/>
      <c r="C495" s="29"/>
      <c r="D495" s="41"/>
      <c r="E495" s="9"/>
      <c r="F495" s="9"/>
      <c r="G495" s="9"/>
      <c r="H495" s="41"/>
      <c r="I495" s="9"/>
      <c r="J495" s="8"/>
    </row>
    <row r="496">
      <c r="A496" s="10"/>
      <c r="B496" s="10"/>
      <c r="C496" s="29"/>
      <c r="D496" s="41"/>
      <c r="E496" s="9"/>
      <c r="F496" s="9"/>
      <c r="G496" s="9"/>
      <c r="H496" s="41"/>
      <c r="I496" s="9"/>
      <c r="J496" s="8"/>
    </row>
    <row r="497">
      <c r="A497" s="10"/>
      <c r="B497" s="10"/>
      <c r="C497" s="29"/>
      <c r="D497" s="41"/>
      <c r="E497" s="9"/>
      <c r="F497" s="9"/>
      <c r="G497" s="9"/>
      <c r="H497" s="41"/>
      <c r="I497" s="9"/>
      <c r="J497" s="8"/>
    </row>
    <row r="498">
      <c r="A498" s="10"/>
      <c r="B498" s="10"/>
      <c r="C498" s="29"/>
      <c r="D498" s="41"/>
      <c r="E498" s="9"/>
      <c r="F498" s="9"/>
      <c r="G498" s="9"/>
      <c r="H498" s="41"/>
      <c r="I498" s="9"/>
      <c r="J498" s="8"/>
    </row>
    <row r="499">
      <c r="A499" s="10"/>
      <c r="B499" s="10"/>
      <c r="C499" s="29"/>
      <c r="D499" s="41"/>
      <c r="E499" s="9"/>
      <c r="F499" s="9"/>
      <c r="G499" s="9"/>
      <c r="H499" s="41"/>
      <c r="I499" s="9"/>
      <c r="J499" s="8"/>
    </row>
    <row r="500">
      <c r="A500" s="10"/>
      <c r="B500" s="10"/>
      <c r="C500" s="29"/>
      <c r="D500" s="41"/>
      <c r="E500" s="9"/>
      <c r="F500" s="9"/>
      <c r="G500" s="9"/>
      <c r="H500" s="41"/>
      <c r="I500" s="9"/>
      <c r="J500" s="8"/>
    </row>
    <row r="501">
      <c r="A501" s="10"/>
      <c r="B501" s="10"/>
      <c r="C501" s="29"/>
      <c r="D501" s="41"/>
      <c r="E501" s="9"/>
      <c r="F501" s="9"/>
      <c r="G501" s="9"/>
      <c r="H501" s="41"/>
      <c r="I501" s="9"/>
      <c r="J501" s="8"/>
    </row>
    <row r="502">
      <c r="A502" s="10"/>
      <c r="B502" s="10"/>
      <c r="C502" s="29"/>
      <c r="D502" s="41"/>
      <c r="E502" s="9"/>
      <c r="F502" s="9"/>
      <c r="G502" s="9"/>
      <c r="H502" s="41"/>
      <c r="I502" s="9"/>
      <c r="J502" s="8"/>
    </row>
    <row r="503">
      <c r="A503" s="10"/>
      <c r="B503" s="10"/>
      <c r="C503" s="29"/>
      <c r="D503" s="41"/>
      <c r="E503" s="9"/>
      <c r="F503" s="9"/>
      <c r="G503" s="9"/>
      <c r="H503" s="41"/>
      <c r="I503" s="9"/>
      <c r="J503" s="8"/>
    </row>
    <row r="504">
      <c r="A504" s="10"/>
      <c r="B504" s="10"/>
      <c r="C504" s="29"/>
      <c r="D504" s="41"/>
      <c r="E504" s="9"/>
      <c r="F504" s="9"/>
      <c r="G504" s="9"/>
      <c r="H504" s="41"/>
      <c r="I504" s="9"/>
      <c r="J504" s="8"/>
    </row>
    <row r="505">
      <c r="A505" s="10"/>
      <c r="B505" s="10"/>
      <c r="C505" s="29"/>
      <c r="D505" s="41"/>
      <c r="E505" s="9"/>
      <c r="F505" s="9"/>
      <c r="G505" s="9"/>
      <c r="H505" s="41"/>
      <c r="I505" s="9"/>
      <c r="J505" s="8"/>
    </row>
    <row r="506">
      <c r="A506" s="10"/>
      <c r="B506" s="10"/>
      <c r="C506" s="29"/>
      <c r="D506" s="41"/>
      <c r="E506" s="9"/>
      <c r="F506" s="9"/>
      <c r="G506" s="9"/>
      <c r="H506" s="41"/>
      <c r="I506" s="9"/>
      <c r="J506" s="8"/>
    </row>
    <row r="507">
      <c r="A507" s="10"/>
      <c r="B507" s="10"/>
      <c r="C507" s="29"/>
      <c r="D507" s="41"/>
      <c r="E507" s="9"/>
      <c r="F507" s="9"/>
      <c r="G507" s="9"/>
      <c r="H507" s="41"/>
      <c r="I507" s="9"/>
      <c r="J507" s="8"/>
    </row>
    <row r="508">
      <c r="A508" s="10"/>
      <c r="B508" s="10"/>
      <c r="C508" s="29"/>
      <c r="D508" s="41"/>
      <c r="E508" s="9"/>
      <c r="F508" s="9"/>
      <c r="G508" s="9"/>
      <c r="H508" s="41"/>
      <c r="I508" s="9"/>
      <c r="J508" s="8"/>
    </row>
    <row r="509">
      <c r="A509" s="10"/>
      <c r="B509" s="10"/>
      <c r="C509" s="29"/>
      <c r="D509" s="41"/>
      <c r="E509" s="9"/>
      <c r="F509" s="9"/>
      <c r="G509" s="9"/>
      <c r="H509" s="41"/>
      <c r="I509" s="9"/>
      <c r="J509" s="8"/>
    </row>
    <row r="510">
      <c r="A510" s="10"/>
      <c r="B510" s="10"/>
      <c r="C510" s="29"/>
      <c r="D510" s="41"/>
      <c r="E510" s="9"/>
      <c r="F510" s="9"/>
      <c r="G510" s="9"/>
      <c r="H510" s="41"/>
      <c r="I510" s="9"/>
      <c r="J510" s="8"/>
    </row>
    <row r="511">
      <c r="A511" s="10"/>
      <c r="B511" s="10"/>
      <c r="C511" s="29"/>
      <c r="D511" s="41"/>
      <c r="E511" s="9"/>
      <c r="F511" s="9"/>
      <c r="G511" s="9"/>
      <c r="H511" s="41"/>
      <c r="I511" s="9"/>
      <c r="J511" s="8"/>
    </row>
    <row r="512">
      <c r="A512" s="10"/>
      <c r="B512" s="10"/>
      <c r="C512" s="29"/>
      <c r="D512" s="41"/>
      <c r="E512" s="9"/>
      <c r="F512" s="9"/>
      <c r="G512" s="9"/>
      <c r="H512" s="41"/>
      <c r="I512" s="9"/>
      <c r="J512" s="8"/>
    </row>
    <row r="513">
      <c r="A513" s="10"/>
      <c r="B513" s="10"/>
      <c r="C513" s="29"/>
      <c r="D513" s="41"/>
      <c r="E513" s="9"/>
      <c r="F513" s="9"/>
      <c r="G513" s="9"/>
      <c r="H513" s="41"/>
      <c r="I513" s="9"/>
      <c r="J513" s="8"/>
    </row>
    <row r="514">
      <c r="A514" s="10"/>
      <c r="B514" s="10"/>
      <c r="C514" s="29"/>
      <c r="D514" s="41"/>
      <c r="E514" s="9"/>
      <c r="F514" s="9"/>
      <c r="G514" s="9"/>
      <c r="H514" s="41"/>
      <c r="I514" s="9"/>
      <c r="J514" s="8"/>
    </row>
    <row r="515">
      <c r="A515" s="10"/>
      <c r="B515" s="10"/>
      <c r="C515" s="29"/>
      <c r="D515" s="41"/>
      <c r="E515" s="9"/>
      <c r="F515" s="9"/>
      <c r="G515" s="9"/>
      <c r="H515" s="41"/>
      <c r="I515" s="9"/>
      <c r="J515" s="8"/>
    </row>
    <row r="516">
      <c r="A516" s="10"/>
      <c r="B516" s="10"/>
      <c r="C516" s="29"/>
      <c r="D516" s="41"/>
      <c r="E516" s="9"/>
      <c r="F516" s="9"/>
      <c r="G516" s="9"/>
      <c r="H516" s="41"/>
      <c r="I516" s="9"/>
      <c r="J516" s="8"/>
    </row>
    <row r="517">
      <c r="A517" s="10"/>
      <c r="B517" s="10"/>
      <c r="C517" s="29"/>
      <c r="D517" s="41"/>
      <c r="E517" s="9"/>
      <c r="F517" s="9"/>
      <c r="G517" s="9"/>
      <c r="H517" s="41"/>
      <c r="I517" s="9"/>
      <c r="J517" s="8"/>
    </row>
    <row r="518">
      <c r="A518" s="10"/>
      <c r="B518" s="10"/>
      <c r="C518" s="29"/>
      <c r="D518" s="41"/>
      <c r="E518" s="9"/>
      <c r="F518" s="9"/>
      <c r="G518" s="9"/>
      <c r="H518" s="41"/>
      <c r="I518" s="9"/>
      <c r="J518" s="8"/>
    </row>
    <row r="519">
      <c r="A519" s="10"/>
      <c r="B519" s="10"/>
      <c r="C519" s="29"/>
      <c r="D519" s="41"/>
      <c r="E519" s="9"/>
      <c r="F519" s="9"/>
      <c r="G519" s="9"/>
      <c r="H519" s="41"/>
      <c r="I519" s="9"/>
      <c r="J519" s="8"/>
    </row>
    <row r="520">
      <c r="A520" s="10"/>
      <c r="B520" s="10"/>
      <c r="C520" s="29"/>
      <c r="D520" s="41"/>
      <c r="E520" s="9"/>
      <c r="F520" s="9"/>
      <c r="G520" s="9"/>
      <c r="H520" s="41"/>
      <c r="I520" s="9"/>
      <c r="J520" s="8"/>
    </row>
    <row r="521">
      <c r="A521" s="10"/>
      <c r="B521" s="10"/>
      <c r="C521" s="29"/>
      <c r="D521" s="41"/>
      <c r="E521" s="9"/>
      <c r="F521" s="9"/>
      <c r="G521" s="9"/>
      <c r="H521" s="41"/>
      <c r="I521" s="9"/>
      <c r="J521" s="8"/>
    </row>
    <row r="522">
      <c r="A522" s="10"/>
      <c r="B522" s="10"/>
      <c r="C522" s="29"/>
      <c r="D522" s="41"/>
      <c r="E522" s="9"/>
      <c r="F522" s="9"/>
      <c r="G522" s="9"/>
      <c r="H522" s="41"/>
      <c r="I522" s="9"/>
      <c r="J522" s="8"/>
    </row>
    <row r="523">
      <c r="A523" s="10"/>
      <c r="B523" s="10"/>
      <c r="C523" s="29"/>
      <c r="D523" s="41"/>
      <c r="E523" s="9"/>
      <c r="F523" s="9"/>
      <c r="G523" s="9"/>
      <c r="H523" s="41"/>
      <c r="I523" s="9"/>
      <c r="J523" s="8"/>
    </row>
    <row r="524">
      <c r="A524" s="10"/>
      <c r="B524" s="10"/>
      <c r="C524" s="29"/>
      <c r="D524" s="41"/>
      <c r="E524" s="9"/>
      <c r="F524" s="9"/>
      <c r="G524" s="9"/>
      <c r="H524" s="41"/>
      <c r="I524" s="9"/>
      <c r="J524" s="8"/>
    </row>
    <row r="525">
      <c r="A525" s="10"/>
      <c r="B525" s="10"/>
      <c r="C525" s="29"/>
      <c r="D525" s="41"/>
      <c r="E525" s="9"/>
      <c r="F525" s="9"/>
      <c r="G525" s="9"/>
      <c r="H525" s="41"/>
      <c r="I525" s="9"/>
      <c r="J525" s="8"/>
    </row>
    <row r="526">
      <c r="A526" s="10"/>
      <c r="B526" s="10"/>
      <c r="C526" s="29"/>
      <c r="D526" s="41"/>
      <c r="E526" s="9"/>
      <c r="F526" s="9"/>
      <c r="G526" s="9"/>
      <c r="H526" s="41"/>
      <c r="I526" s="9"/>
      <c r="J526" s="8"/>
    </row>
    <row r="527">
      <c r="A527" s="10"/>
      <c r="B527" s="10"/>
      <c r="C527" s="29"/>
      <c r="D527" s="41"/>
      <c r="E527" s="9"/>
      <c r="F527" s="9"/>
      <c r="G527" s="9"/>
      <c r="H527" s="41"/>
      <c r="I527" s="9"/>
      <c r="J527" s="8"/>
    </row>
    <row r="528">
      <c r="A528" s="10"/>
      <c r="B528" s="10"/>
      <c r="C528" s="29"/>
      <c r="D528" s="41"/>
      <c r="E528" s="9"/>
      <c r="F528" s="9"/>
      <c r="G528" s="9"/>
      <c r="H528" s="41"/>
      <c r="I528" s="9"/>
      <c r="J528" s="8"/>
    </row>
    <row r="529">
      <c r="A529" s="10"/>
      <c r="B529" s="10"/>
      <c r="C529" s="29"/>
      <c r="D529" s="41"/>
      <c r="E529" s="9"/>
      <c r="F529" s="9"/>
      <c r="G529" s="9"/>
      <c r="H529" s="41"/>
      <c r="I529" s="9"/>
      <c r="J529" s="8"/>
    </row>
    <row r="530">
      <c r="A530" s="10"/>
      <c r="B530" s="10"/>
      <c r="C530" s="29"/>
      <c r="D530" s="41"/>
      <c r="E530" s="9"/>
      <c r="F530" s="9"/>
      <c r="G530" s="9"/>
      <c r="H530" s="41"/>
      <c r="I530" s="9"/>
      <c r="J530" s="8"/>
    </row>
    <row r="531">
      <c r="A531" s="10"/>
      <c r="B531" s="10"/>
      <c r="C531" s="29"/>
      <c r="D531" s="41"/>
      <c r="E531" s="9"/>
      <c r="F531" s="9"/>
      <c r="G531" s="9"/>
      <c r="H531" s="41"/>
      <c r="I531" s="9"/>
      <c r="J531" s="8"/>
    </row>
    <row r="532">
      <c r="A532" s="10"/>
      <c r="B532" s="10"/>
      <c r="C532" s="29"/>
      <c r="D532" s="41"/>
      <c r="E532" s="9"/>
      <c r="F532" s="9"/>
      <c r="G532" s="9"/>
      <c r="H532" s="41"/>
      <c r="I532" s="9"/>
      <c r="J532" s="8"/>
    </row>
    <row r="533">
      <c r="A533" s="10"/>
      <c r="B533" s="10"/>
      <c r="C533" s="29"/>
      <c r="D533" s="41"/>
      <c r="E533" s="9"/>
      <c r="F533" s="9"/>
      <c r="G533" s="9"/>
      <c r="H533" s="41"/>
      <c r="I533" s="9"/>
      <c r="J533" s="8"/>
    </row>
    <row r="534">
      <c r="A534" s="10"/>
      <c r="B534" s="10"/>
      <c r="C534" s="29"/>
      <c r="D534" s="41"/>
      <c r="E534" s="9"/>
      <c r="F534" s="9"/>
      <c r="G534" s="9"/>
      <c r="H534" s="41"/>
      <c r="I534" s="9"/>
      <c r="J534" s="8"/>
    </row>
    <row r="535">
      <c r="A535" s="10"/>
      <c r="B535" s="10"/>
      <c r="C535" s="29"/>
      <c r="D535" s="41"/>
      <c r="E535" s="9"/>
      <c r="F535" s="9"/>
      <c r="G535" s="9"/>
      <c r="H535" s="41"/>
      <c r="I535" s="9"/>
      <c r="J535" s="8"/>
    </row>
    <row r="536">
      <c r="A536" s="10"/>
      <c r="B536" s="10"/>
      <c r="C536" s="29"/>
      <c r="D536" s="41"/>
      <c r="E536" s="9"/>
      <c r="F536" s="9"/>
      <c r="G536" s="9"/>
      <c r="H536" s="41"/>
      <c r="I536" s="9"/>
      <c r="J536" s="8"/>
    </row>
    <row r="537">
      <c r="A537" s="10"/>
      <c r="B537" s="10"/>
      <c r="C537" s="29"/>
      <c r="D537" s="41"/>
      <c r="E537" s="9"/>
      <c r="F537" s="9"/>
      <c r="G537" s="9"/>
      <c r="H537" s="41"/>
      <c r="I537" s="9"/>
      <c r="J537" s="8"/>
    </row>
    <row r="538">
      <c r="A538" s="10"/>
      <c r="B538" s="10"/>
      <c r="C538" s="29"/>
      <c r="D538" s="41"/>
      <c r="E538" s="9"/>
      <c r="F538" s="9"/>
      <c r="G538" s="9"/>
      <c r="H538" s="41"/>
      <c r="I538" s="9"/>
      <c r="J538" s="8"/>
    </row>
    <row r="539">
      <c r="A539" s="10"/>
      <c r="B539" s="10"/>
      <c r="C539" s="29"/>
      <c r="D539" s="41"/>
      <c r="E539" s="9"/>
      <c r="F539" s="9"/>
      <c r="G539" s="9"/>
      <c r="H539" s="41"/>
      <c r="I539" s="9"/>
      <c r="J539" s="8"/>
    </row>
    <row r="540">
      <c r="A540" s="10"/>
      <c r="B540" s="10"/>
      <c r="C540" s="29"/>
      <c r="D540" s="41"/>
      <c r="E540" s="9"/>
      <c r="F540" s="9"/>
      <c r="G540" s="9"/>
      <c r="H540" s="41"/>
      <c r="I540" s="9"/>
      <c r="J540" s="8"/>
    </row>
    <row r="541">
      <c r="A541" s="10"/>
      <c r="B541" s="10"/>
      <c r="C541" s="29"/>
      <c r="D541" s="41"/>
      <c r="E541" s="9"/>
      <c r="F541" s="9"/>
      <c r="G541" s="9"/>
      <c r="H541" s="41"/>
      <c r="I541" s="9"/>
      <c r="J541" s="8"/>
    </row>
    <row r="542">
      <c r="A542" s="10"/>
      <c r="B542" s="10"/>
      <c r="C542" s="29"/>
      <c r="D542" s="41"/>
      <c r="E542" s="9"/>
      <c r="F542" s="9"/>
      <c r="G542" s="9"/>
      <c r="H542" s="41"/>
      <c r="I542" s="9"/>
      <c r="J542" s="8"/>
    </row>
    <row r="543">
      <c r="A543" s="10"/>
      <c r="B543" s="10"/>
      <c r="C543" s="29"/>
      <c r="D543" s="41"/>
      <c r="E543" s="9"/>
      <c r="F543" s="9"/>
      <c r="G543" s="9"/>
      <c r="H543" s="41"/>
      <c r="I543" s="9"/>
      <c r="J543" s="8"/>
    </row>
    <row r="544">
      <c r="A544" s="10"/>
      <c r="B544" s="10"/>
      <c r="C544" s="29"/>
      <c r="D544" s="41"/>
      <c r="E544" s="9"/>
      <c r="F544" s="9"/>
      <c r="G544" s="9"/>
      <c r="H544" s="41"/>
      <c r="I544" s="9"/>
      <c r="J544" s="8"/>
    </row>
    <row r="545">
      <c r="A545" s="10"/>
      <c r="B545" s="10"/>
      <c r="C545" s="29"/>
      <c r="D545" s="41"/>
      <c r="E545" s="9"/>
      <c r="F545" s="9"/>
      <c r="G545" s="9"/>
      <c r="H545" s="41"/>
      <c r="I545" s="9"/>
      <c r="J545" s="8"/>
    </row>
    <row r="546">
      <c r="A546" s="10"/>
      <c r="B546" s="10"/>
      <c r="C546" s="29"/>
      <c r="D546" s="41"/>
      <c r="E546" s="9"/>
      <c r="F546" s="9"/>
      <c r="G546" s="9"/>
      <c r="H546" s="41"/>
      <c r="I546" s="9"/>
      <c r="J546" s="8"/>
    </row>
    <row r="547">
      <c r="A547" s="10"/>
      <c r="B547" s="10"/>
      <c r="C547" s="29"/>
      <c r="D547" s="41"/>
      <c r="E547" s="9"/>
      <c r="F547" s="9"/>
      <c r="G547" s="9"/>
      <c r="H547" s="41"/>
      <c r="I547" s="9"/>
      <c r="J547" s="8"/>
    </row>
    <row r="548">
      <c r="A548" s="10"/>
      <c r="B548" s="10"/>
      <c r="C548" s="29"/>
      <c r="D548" s="41"/>
      <c r="E548" s="9"/>
      <c r="F548" s="9"/>
      <c r="G548" s="9"/>
      <c r="H548" s="41"/>
      <c r="I548" s="9"/>
      <c r="J548" s="8"/>
    </row>
    <row r="549">
      <c r="A549" s="10"/>
      <c r="B549" s="10"/>
      <c r="C549" s="29"/>
      <c r="D549" s="41"/>
      <c r="E549" s="9"/>
      <c r="F549" s="9"/>
      <c r="G549" s="9"/>
      <c r="H549" s="41"/>
      <c r="I549" s="9"/>
      <c r="J549" s="8"/>
    </row>
    <row r="550">
      <c r="A550" s="10"/>
      <c r="B550" s="10"/>
      <c r="C550" s="29"/>
      <c r="D550" s="41"/>
      <c r="E550" s="9"/>
      <c r="F550" s="9"/>
      <c r="G550" s="9"/>
      <c r="H550" s="41"/>
      <c r="I550" s="9"/>
      <c r="J550" s="8"/>
    </row>
    <row r="551">
      <c r="A551" s="10"/>
      <c r="B551" s="10"/>
      <c r="C551" s="29"/>
      <c r="D551" s="41"/>
      <c r="E551" s="9"/>
      <c r="F551" s="9"/>
      <c r="G551" s="9"/>
      <c r="H551" s="41"/>
      <c r="I551" s="9"/>
      <c r="J551" s="8"/>
    </row>
    <row r="552">
      <c r="A552" s="10"/>
      <c r="B552" s="10"/>
      <c r="C552" s="29"/>
      <c r="D552" s="41"/>
      <c r="E552" s="9"/>
      <c r="F552" s="9"/>
      <c r="G552" s="9"/>
      <c r="H552" s="41"/>
      <c r="I552" s="9"/>
      <c r="J552" s="8"/>
    </row>
    <row r="553">
      <c r="A553" s="10"/>
      <c r="B553" s="10"/>
      <c r="C553" s="29"/>
      <c r="D553" s="41"/>
      <c r="E553" s="9"/>
      <c r="F553" s="9"/>
      <c r="G553" s="9"/>
      <c r="H553" s="41"/>
      <c r="I553" s="9"/>
      <c r="J553" s="8"/>
    </row>
    <row r="554">
      <c r="A554" s="10"/>
      <c r="B554" s="10"/>
      <c r="C554" s="29"/>
      <c r="D554" s="41"/>
      <c r="E554" s="9"/>
      <c r="F554" s="9"/>
      <c r="G554" s="9"/>
      <c r="H554" s="41"/>
      <c r="I554" s="9"/>
      <c r="J554" s="8"/>
    </row>
    <row r="555">
      <c r="A555" s="10"/>
      <c r="B555" s="10"/>
      <c r="C555" s="29"/>
      <c r="D555" s="41"/>
      <c r="E555" s="9"/>
      <c r="F555" s="9"/>
      <c r="G555" s="9"/>
      <c r="H555" s="41"/>
      <c r="I555" s="9"/>
      <c r="J555" s="8"/>
    </row>
    <row r="556">
      <c r="A556" s="10"/>
      <c r="B556" s="10"/>
      <c r="C556" s="29"/>
      <c r="D556" s="41"/>
      <c r="E556" s="9"/>
      <c r="F556" s="9"/>
      <c r="G556" s="9"/>
      <c r="H556" s="41"/>
      <c r="I556" s="9"/>
      <c r="J556" s="8"/>
    </row>
    <row r="557">
      <c r="A557" s="10"/>
      <c r="B557" s="10"/>
      <c r="C557" s="29"/>
      <c r="D557" s="41"/>
      <c r="E557" s="9"/>
      <c r="F557" s="9"/>
      <c r="G557" s="9"/>
      <c r="H557" s="41"/>
      <c r="I557" s="9"/>
      <c r="J557" s="8"/>
    </row>
    <row r="558">
      <c r="A558" s="10"/>
      <c r="B558" s="10"/>
      <c r="C558" s="29"/>
      <c r="D558" s="41"/>
      <c r="E558" s="9"/>
      <c r="F558" s="9"/>
      <c r="G558" s="9"/>
      <c r="H558" s="41"/>
      <c r="I558" s="9"/>
      <c r="J558" s="8"/>
    </row>
    <row r="559">
      <c r="A559" s="10"/>
      <c r="B559" s="10"/>
      <c r="C559" s="29"/>
      <c r="D559" s="41"/>
      <c r="E559" s="9"/>
      <c r="F559" s="9"/>
      <c r="G559" s="9"/>
      <c r="H559" s="41"/>
      <c r="I559" s="9"/>
      <c r="J559" s="8"/>
    </row>
    <row r="560">
      <c r="A560" s="10"/>
      <c r="B560" s="10"/>
      <c r="C560" s="29"/>
      <c r="D560" s="41"/>
      <c r="E560" s="9"/>
      <c r="F560" s="9"/>
      <c r="G560" s="9"/>
      <c r="H560" s="41"/>
      <c r="I560" s="9"/>
      <c r="J560" s="8"/>
    </row>
    <row r="561">
      <c r="A561" s="10"/>
      <c r="B561" s="10"/>
      <c r="C561" s="29"/>
      <c r="D561" s="41"/>
      <c r="E561" s="9"/>
      <c r="F561" s="9"/>
      <c r="G561" s="9"/>
      <c r="H561" s="41"/>
      <c r="I561" s="9"/>
      <c r="J561" s="8"/>
    </row>
    <row r="562">
      <c r="A562" s="10"/>
      <c r="B562" s="10"/>
      <c r="C562" s="29"/>
      <c r="D562" s="41"/>
      <c r="E562" s="9"/>
      <c r="F562" s="9"/>
      <c r="G562" s="9"/>
      <c r="H562" s="41"/>
      <c r="I562" s="9"/>
      <c r="J562" s="8"/>
    </row>
    <row r="563">
      <c r="A563" s="10"/>
      <c r="B563" s="10"/>
      <c r="C563" s="29"/>
      <c r="D563" s="41"/>
      <c r="E563" s="9"/>
      <c r="F563" s="9"/>
      <c r="G563" s="9"/>
      <c r="H563" s="41"/>
      <c r="I563" s="9"/>
      <c r="J563" s="8"/>
    </row>
    <row r="564">
      <c r="A564" s="10"/>
      <c r="B564" s="10"/>
      <c r="C564" s="29"/>
      <c r="D564" s="41"/>
      <c r="E564" s="9"/>
      <c r="F564" s="9"/>
      <c r="G564" s="9"/>
      <c r="H564" s="41"/>
      <c r="I564" s="9"/>
      <c r="J564" s="8"/>
    </row>
    <row r="565">
      <c r="A565" s="10"/>
      <c r="B565" s="10"/>
      <c r="C565" s="29"/>
      <c r="D565" s="41"/>
      <c r="E565" s="9"/>
      <c r="F565" s="9"/>
      <c r="G565" s="9"/>
      <c r="H565" s="41"/>
      <c r="I565" s="9"/>
      <c r="J565" s="8"/>
    </row>
    <row r="566">
      <c r="A566" s="10"/>
      <c r="B566" s="10"/>
      <c r="C566" s="29"/>
      <c r="D566" s="41"/>
      <c r="E566" s="9"/>
      <c r="F566" s="9"/>
      <c r="G566" s="9"/>
      <c r="H566" s="41"/>
      <c r="I566" s="9"/>
      <c r="J566" s="8"/>
    </row>
    <row r="567">
      <c r="A567" s="10"/>
      <c r="B567" s="10"/>
      <c r="C567" s="29"/>
      <c r="D567" s="41"/>
      <c r="E567" s="9"/>
      <c r="F567" s="9"/>
      <c r="G567" s="9"/>
      <c r="H567" s="41"/>
      <c r="I567" s="9"/>
      <c r="J567" s="8"/>
    </row>
    <row r="568">
      <c r="A568" s="10"/>
      <c r="B568" s="10"/>
      <c r="C568" s="29"/>
      <c r="D568" s="41"/>
      <c r="E568" s="9"/>
      <c r="F568" s="9"/>
      <c r="G568" s="9"/>
      <c r="H568" s="41"/>
      <c r="I568" s="9"/>
      <c r="J568" s="8"/>
    </row>
    <row r="569">
      <c r="A569" s="10"/>
      <c r="B569" s="10"/>
      <c r="C569" s="29"/>
      <c r="D569" s="41"/>
      <c r="E569" s="9"/>
      <c r="F569" s="9"/>
      <c r="G569" s="9"/>
      <c r="H569" s="41"/>
      <c r="I569" s="9"/>
      <c r="J569" s="8"/>
    </row>
    <row r="570">
      <c r="A570" s="10"/>
      <c r="B570" s="10"/>
      <c r="C570" s="29"/>
      <c r="D570" s="41"/>
      <c r="E570" s="9"/>
      <c r="F570" s="9"/>
      <c r="G570" s="9"/>
      <c r="H570" s="41"/>
      <c r="I570" s="9"/>
      <c r="J570" s="8"/>
    </row>
    <row r="571">
      <c r="A571" s="10"/>
      <c r="B571" s="10"/>
      <c r="C571" s="29"/>
      <c r="D571" s="41"/>
      <c r="E571" s="9"/>
      <c r="F571" s="9"/>
      <c r="G571" s="9"/>
      <c r="H571" s="41"/>
      <c r="I571" s="9"/>
      <c r="J571" s="8"/>
    </row>
    <row r="572">
      <c r="A572" s="10"/>
      <c r="B572" s="10"/>
      <c r="C572" s="29"/>
      <c r="D572" s="41"/>
      <c r="E572" s="9"/>
      <c r="F572" s="9"/>
      <c r="G572" s="9"/>
      <c r="H572" s="41"/>
      <c r="I572" s="9"/>
      <c r="J572" s="8"/>
    </row>
    <row r="573">
      <c r="A573" s="10"/>
      <c r="B573" s="10"/>
      <c r="C573" s="29"/>
      <c r="D573" s="41"/>
      <c r="E573" s="9"/>
      <c r="F573" s="9"/>
      <c r="G573" s="9"/>
      <c r="H573" s="41"/>
      <c r="I573" s="9"/>
      <c r="J573" s="8"/>
    </row>
    <row r="574">
      <c r="A574" s="10"/>
      <c r="B574" s="10"/>
      <c r="C574" s="29"/>
      <c r="D574" s="41"/>
      <c r="E574" s="9"/>
      <c r="F574" s="9"/>
      <c r="G574" s="9"/>
      <c r="H574" s="41"/>
      <c r="I574" s="9"/>
      <c r="J574" s="8"/>
    </row>
    <row r="575">
      <c r="A575" s="10"/>
      <c r="B575" s="10"/>
      <c r="C575" s="29"/>
      <c r="D575" s="41"/>
      <c r="E575" s="9"/>
      <c r="F575" s="9"/>
      <c r="G575" s="9"/>
      <c r="H575" s="41"/>
      <c r="I575" s="9"/>
      <c r="J575" s="8"/>
    </row>
    <row r="576">
      <c r="A576" s="10"/>
      <c r="B576" s="10"/>
      <c r="C576" s="29"/>
      <c r="D576" s="41"/>
      <c r="E576" s="9"/>
      <c r="F576" s="9"/>
      <c r="G576" s="9"/>
      <c r="H576" s="41"/>
      <c r="I576" s="9"/>
      <c r="J576" s="8"/>
    </row>
    <row r="577">
      <c r="A577" s="10"/>
      <c r="B577" s="10"/>
      <c r="C577" s="29"/>
      <c r="D577" s="41"/>
      <c r="E577" s="9"/>
      <c r="F577" s="9"/>
      <c r="G577" s="9"/>
      <c r="H577" s="41"/>
      <c r="I577" s="9"/>
      <c r="J577" s="8"/>
    </row>
    <row r="578">
      <c r="A578" s="10"/>
      <c r="B578" s="10"/>
      <c r="C578" s="29"/>
      <c r="D578" s="41"/>
      <c r="E578" s="9"/>
      <c r="F578" s="9"/>
      <c r="G578" s="9"/>
      <c r="H578" s="41"/>
      <c r="I578" s="9"/>
      <c r="J578" s="8"/>
    </row>
    <row r="579">
      <c r="A579" s="10"/>
      <c r="B579" s="10"/>
      <c r="C579" s="29"/>
      <c r="D579" s="41"/>
      <c r="E579" s="9"/>
      <c r="F579" s="9"/>
      <c r="G579" s="9"/>
      <c r="H579" s="41"/>
      <c r="I579" s="9"/>
      <c r="J579" s="8"/>
    </row>
    <row r="580">
      <c r="A580" s="10"/>
      <c r="B580" s="10"/>
      <c r="C580" s="29"/>
      <c r="D580" s="41"/>
      <c r="E580" s="9"/>
      <c r="F580" s="9"/>
      <c r="G580" s="9"/>
      <c r="H580" s="41"/>
      <c r="I580" s="9"/>
      <c r="J580" s="8"/>
    </row>
    <row r="581">
      <c r="A581" s="10"/>
      <c r="B581" s="10"/>
      <c r="C581" s="29"/>
      <c r="D581" s="41"/>
      <c r="E581" s="9"/>
      <c r="F581" s="9"/>
      <c r="G581" s="9"/>
      <c r="H581" s="41"/>
      <c r="I581" s="9"/>
      <c r="J581" s="8"/>
    </row>
    <row r="582">
      <c r="A582" s="10"/>
      <c r="B582" s="10"/>
      <c r="C582" s="29"/>
      <c r="D582" s="41"/>
      <c r="E582" s="9"/>
      <c r="F582" s="9"/>
      <c r="G582" s="9"/>
      <c r="H582" s="41"/>
      <c r="I582" s="9"/>
      <c r="J582" s="8"/>
    </row>
    <row r="583">
      <c r="A583" s="10"/>
      <c r="B583" s="10"/>
      <c r="C583" s="29"/>
      <c r="D583" s="41"/>
      <c r="E583" s="9"/>
      <c r="F583" s="9"/>
      <c r="G583" s="9"/>
      <c r="H583" s="41"/>
      <c r="I583" s="9"/>
      <c r="J583" s="8"/>
    </row>
    <row r="584">
      <c r="A584" s="10"/>
      <c r="B584" s="10"/>
      <c r="C584" s="29"/>
      <c r="D584" s="41"/>
      <c r="E584" s="9"/>
      <c r="F584" s="9"/>
      <c r="G584" s="9"/>
      <c r="H584" s="41"/>
      <c r="I584" s="9"/>
      <c r="J584" s="8"/>
    </row>
    <row r="585">
      <c r="A585" s="10"/>
      <c r="B585" s="10"/>
      <c r="C585" s="29"/>
      <c r="D585" s="41"/>
      <c r="E585" s="9"/>
      <c r="F585" s="9"/>
      <c r="G585" s="9"/>
      <c r="H585" s="41"/>
      <c r="I585" s="9"/>
      <c r="J585" s="8"/>
    </row>
    <row r="586">
      <c r="A586" s="10"/>
      <c r="B586" s="10"/>
      <c r="C586" s="29"/>
      <c r="D586" s="41"/>
      <c r="E586" s="9"/>
      <c r="F586" s="9"/>
      <c r="G586" s="9"/>
      <c r="H586" s="41"/>
      <c r="I586" s="9"/>
      <c r="J586" s="8"/>
    </row>
    <row r="587">
      <c r="A587" s="10"/>
      <c r="B587" s="10"/>
      <c r="C587" s="29"/>
      <c r="D587" s="41"/>
      <c r="E587" s="9"/>
      <c r="F587" s="9"/>
      <c r="G587" s="9"/>
      <c r="H587" s="41"/>
      <c r="I587" s="9"/>
      <c r="J587" s="8"/>
    </row>
    <row r="588">
      <c r="A588" s="10"/>
      <c r="B588" s="10"/>
      <c r="C588" s="29"/>
      <c r="D588" s="41"/>
      <c r="E588" s="9"/>
      <c r="F588" s="9"/>
      <c r="G588" s="9"/>
      <c r="H588" s="41"/>
      <c r="I588" s="9"/>
      <c r="J588" s="8"/>
    </row>
    <row r="589">
      <c r="A589" s="10"/>
      <c r="B589" s="10"/>
      <c r="C589" s="29"/>
      <c r="D589" s="41"/>
      <c r="E589" s="9"/>
      <c r="F589" s="9"/>
      <c r="G589" s="9"/>
      <c r="H589" s="41"/>
      <c r="I589" s="9"/>
      <c r="J589" s="8"/>
    </row>
    <row r="590">
      <c r="A590" s="10"/>
      <c r="B590" s="10"/>
      <c r="C590" s="29"/>
      <c r="D590" s="41"/>
      <c r="E590" s="9"/>
      <c r="F590" s="9"/>
      <c r="G590" s="9"/>
      <c r="H590" s="41"/>
      <c r="I590" s="9"/>
      <c r="J590" s="8"/>
    </row>
    <row r="591">
      <c r="A591" s="10"/>
      <c r="B591" s="10"/>
      <c r="C591" s="29"/>
      <c r="D591" s="41"/>
      <c r="E591" s="9"/>
      <c r="F591" s="9"/>
      <c r="G591" s="9"/>
      <c r="H591" s="41"/>
      <c r="I591" s="9"/>
      <c r="J591" s="8"/>
    </row>
    <row r="592">
      <c r="A592" s="10"/>
      <c r="B592" s="10"/>
      <c r="C592" s="29"/>
      <c r="D592" s="41"/>
      <c r="E592" s="9"/>
      <c r="F592" s="9"/>
      <c r="G592" s="9"/>
      <c r="H592" s="41"/>
      <c r="I592" s="9"/>
      <c r="J592" s="8"/>
    </row>
    <row r="593">
      <c r="A593" s="10"/>
      <c r="B593" s="10"/>
      <c r="C593" s="29"/>
      <c r="D593" s="41"/>
      <c r="E593" s="9"/>
      <c r="F593" s="9"/>
      <c r="G593" s="9"/>
      <c r="H593" s="41"/>
      <c r="I593" s="9"/>
      <c r="J593" s="8"/>
    </row>
    <row r="594">
      <c r="A594" s="10"/>
      <c r="B594" s="10"/>
      <c r="C594" s="29"/>
      <c r="D594" s="41"/>
      <c r="E594" s="9"/>
      <c r="F594" s="9"/>
      <c r="G594" s="9"/>
      <c r="H594" s="41"/>
      <c r="I594" s="9"/>
      <c r="J594" s="8"/>
    </row>
    <row r="595">
      <c r="A595" s="10"/>
      <c r="B595" s="10"/>
      <c r="C595" s="29"/>
      <c r="D595" s="41"/>
      <c r="E595" s="9"/>
      <c r="F595" s="9"/>
      <c r="G595" s="9"/>
      <c r="H595" s="41"/>
      <c r="I595" s="9"/>
      <c r="J595" s="8"/>
    </row>
    <row r="596">
      <c r="A596" s="10"/>
      <c r="B596" s="10"/>
      <c r="C596" s="29"/>
      <c r="D596" s="41"/>
      <c r="E596" s="9"/>
      <c r="F596" s="9"/>
      <c r="G596" s="9"/>
      <c r="H596" s="41"/>
      <c r="I596" s="9"/>
      <c r="J596" s="8"/>
    </row>
    <row r="597">
      <c r="A597" s="10"/>
      <c r="B597" s="10"/>
      <c r="C597" s="29"/>
      <c r="D597" s="41"/>
      <c r="E597" s="9"/>
      <c r="F597" s="9"/>
      <c r="G597" s="9"/>
      <c r="H597" s="41"/>
      <c r="I597" s="9"/>
      <c r="J597" s="8"/>
    </row>
    <row r="598">
      <c r="A598" s="10"/>
      <c r="B598" s="10"/>
      <c r="C598" s="29"/>
      <c r="D598" s="41"/>
      <c r="E598" s="9"/>
      <c r="F598" s="9"/>
      <c r="G598" s="9"/>
      <c r="H598" s="41"/>
      <c r="I598" s="9"/>
      <c r="J598" s="8"/>
    </row>
    <row r="599">
      <c r="A599" s="10"/>
      <c r="B599" s="10"/>
      <c r="C599" s="29"/>
      <c r="D599" s="41"/>
      <c r="E599" s="9"/>
      <c r="F599" s="9"/>
      <c r="G599" s="9"/>
      <c r="H599" s="41"/>
      <c r="I599" s="9"/>
      <c r="J599" s="8"/>
    </row>
    <row r="600">
      <c r="A600" s="10"/>
      <c r="B600" s="10"/>
      <c r="C600" s="29"/>
      <c r="D600" s="41"/>
      <c r="E600" s="9"/>
      <c r="F600" s="9"/>
      <c r="G600" s="9"/>
      <c r="H600" s="41"/>
      <c r="I600" s="9"/>
      <c r="J600" s="8"/>
    </row>
    <row r="601">
      <c r="A601" s="10"/>
      <c r="B601" s="10"/>
      <c r="C601" s="29"/>
      <c r="D601" s="41"/>
      <c r="E601" s="9"/>
      <c r="F601" s="9"/>
      <c r="G601" s="9"/>
      <c r="H601" s="41"/>
      <c r="I601" s="9"/>
      <c r="J601" s="8"/>
    </row>
    <row r="602">
      <c r="A602" s="10"/>
      <c r="B602" s="10"/>
      <c r="C602" s="29"/>
      <c r="D602" s="41"/>
      <c r="E602" s="9"/>
      <c r="F602" s="9"/>
      <c r="G602" s="9"/>
      <c r="H602" s="41"/>
      <c r="I602" s="9"/>
      <c r="J602" s="8"/>
    </row>
    <row r="603">
      <c r="A603" s="10"/>
      <c r="B603" s="10"/>
      <c r="C603" s="29"/>
      <c r="D603" s="41"/>
      <c r="E603" s="9"/>
      <c r="F603" s="9"/>
      <c r="G603" s="9"/>
      <c r="H603" s="41"/>
      <c r="I603" s="9"/>
      <c r="J603" s="8"/>
    </row>
    <row r="604">
      <c r="A604" s="10"/>
      <c r="B604" s="10"/>
      <c r="C604" s="29"/>
      <c r="D604" s="41"/>
      <c r="E604" s="9"/>
      <c r="F604" s="9"/>
      <c r="G604" s="9"/>
      <c r="H604" s="41"/>
      <c r="I604" s="9"/>
      <c r="J604" s="8"/>
    </row>
    <row r="605">
      <c r="A605" s="10"/>
      <c r="B605" s="10"/>
      <c r="C605" s="29"/>
      <c r="D605" s="41"/>
      <c r="E605" s="9"/>
      <c r="F605" s="9"/>
      <c r="G605" s="9"/>
      <c r="H605" s="41"/>
      <c r="I605" s="9"/>
      <c r="J605" s="8"/>
    </row>
    <row r="606">
      <c r="A606" s="10"/>
      <c r="B606" s="10"/>
      <c r="C606" s="29"/>
      <c r="D606" s="41"/>
      <c r="E606" s="9"/>
      <c r="F606" s="9"/>
      <c r="G606" s="9"/>
      <c r="H606" s="41"/>
      <c r="I606" s="9"/>
      <c r="J606" s="8"/>
    </row>
    <row r="607">
      <c r="A607" s="10"/>
      <c r="B607" s="10"/>
      <c r="C607" s="29"/>
      <c r="D607" s="41"/>
      <c r="E607" s="9"/>
      <c r="F607" s="9"/>
      <c r="G607" s="9"/>
      <c r="H607" s="41"/>
      <c r="I607" s="9"/>
      <c r="J607" s="8"/>
    </row>
    <row r="608">
      <c r="A608" s="10"/>
      <c r="B608" s="10"/>
      <c r="C608" s="29"/>
      <c r="D608" s="41"/>
      <c r="E608" s="9"/>
      <c r="F608" s="9"/>
      <c r="G608" s="9"/>
      <c r="H608" s="41"/>
      <c r="I608" s="9"/>
      <c r="J608" s="8"/>
    </row>
    <row r="609">
      <c r="A609" s="10"/>
      <c r="B609" s="10"/>
      <c r="C609" s="29"/>
      <c r="D609" s="41"/>
      <c r="E609" s="9"/>
      <c r="F609" s="9"/>
      <c r="G609" s="9"/>
      <c r="H609" s="41"/>
      <c r="I609" s="9"/>
      <c r="J609" s="8"/>
    </row>
    <row r="610">
      <c r="A610" s="10"/>
      <c r="B610" s="10"/>
      <c r="C610" s="29"/>
      <c r="D610" s="41"/>
      <c r="E610" s="9"/>
      <c r="F610" s="9"/>
      <c r="G610" s="9"/>
      <c r="H610" s="41"/>
      <c r="I610" s="9"/>
      <c r="J610" s="8"/>
    </row>
    <row r="611">
      <c r="A611" s="10"/>
      <c r="B611" s="10"/>
      <c r="C611" s="29"/>
      <c r="D611" s="41"/>
      <c r="E611" s="9"/>
      <c r="F611" s="9"/>
      <c r="G611" s="9"/>
      <c r="H611" s="41"/>
      <c r="I611" s="9"/>
      <c r="J611" s="8"/>
    </row>
    <row r="612">
      <c r="A612" s="10"/>
      <c r="B612" s="10"/>
      <c r="C612" s="29"/>
      <c r="D612" s="41"/>
      <c r="E612" s="9"/>
      <c r="F612" s="9"/>
      <c r="G612" s="9"/>
      <c r="H612" s="41"/>
      <c r="I612" s="9"/>
      <c r="J612" s="8"/>
    </row>
    <row r="613">
      <c r="A613" s="10"/>
      <c r="B613" s="10"/>
      <c r="C613" s="29"/>
      <c r="D613" s="41"/>
      <c r="E613" s="9"/>
      <c r="F613" s="9"/>
      <c r="G613" s="9"/>
      <c r="H613" s="41"/>
      <c r="I613" s="9"/>
      <c r="J613" s="8"/>
    </row>
    <row r="614">
      <c r="A614" s="10"/>
      <c r="B614" s="10"/>
      <c r="C614" s="29"/>
      <c r="D614" s="41"/>
      <c r="E614" s="9"/>
      <c r="F614" s="9"/>
      <c r="G614" s="9"/>
      <c r="H614" s="41"/>
      <c r="I614" s="9"/>
      <c r="J614" s="8"/>
    </row>
    <row r="615">
      <c r="A615" s="10"/>
      <c r="B615" s="10"/>
      <c r="C615" s="29"/>
      <c r="D615" s="41"/>
      <c r="E615" s="9"/>
      <c r="F615" s="9"/>
      <c r="G615" s="9"/>
      <c r="H615" s="41"/>
      <c r="I615" s="9"/>
      <c r="J615" s="8"/>
    </row>
    <row r="616">
      <c r="A616" s="10"/>
      <c r="B616" s="10"/>
      <c r="C616" s="29"/>
      <c r="D616" s="41"/>
      <c r="E616" s="9"/>
      <c r="F616" s="9"/>
      <c r="G616" s="9"/>
      <c r="H616" s="41"/>
      <c r="I616" s="9"/>
      <c r="J616" s="8"/>
    </row>
    <row r="617">
      <c r="A617" s="10"/>
      <c r="B617" s="10"/>
      <c r="C617" s="29"/>
      <c r="D617" s="41"/>
      <c r="E617" s="9"/>
      <c r="F617" s="9"/>
      <c r="G617" s="9"/>
      <c r="H617" s="41"/>
      <c r="I617" s="9"/>
      <c r="J617" s="8"/>
    </row>
    <row r="618">
      <c r="A618" s="10"/>
      <c r="B618" s="10"/>
      <c r="C618" s="29"/>
      <c r="D618" s="41"/>
      <c r="E618" s="9"/>
      <c r="F618" s="9"/>
      <c r="G618" s="9"/>
      <c r="H618" s="41"/>
      <c r="I618" s="9"/>
      <c r="J618" s="8"/>
    </row>
    <row r="619">
      <c r="A619" s="10"/>
      <c r="B619" s="10"/>
      <c r="C619" s="29"/>
      <c r="D619" s="41"/>
      <c r="E619" s="9"/>
      <c r="F619" s="9"/>
      <c r="G619" s="9"/>
      <c r="H619" s="41"/>
      <c r="I619" s="9"/>
      <c r="J619" s="8"/>
    </row>
    <row r="620">
      <c r="A620" s="10"/>
      <c r="B620" s="10"/>
      <c r="C620" s="29"/>
      <c r="D620" s="41"/>
      <c r="E620" s="9"/>
      <c r="F620" s="9"/>
      <c r="G620" s="9"/>
      <c r="H620" s="41"/>
      <c r="I620" s="9"/>
      <c r="J620" s="8"/>
    </row>
    <row r="621">
      <c r="A621" s="10"/>
      <c r="B621" s="10"/>
      <c r="C621" s="29"/>
      <c r="D621" s="41"/>
      <c r="E621" s="9"/>
      <c r="F621" s="9"/>
      <c r="G621" s="9"/>
      <c r="H621" s="41"/>
      <c r="I621" s="9"/>
      <c r="J621" s="8"/>
    </row>
    <row r="622">
      <c r="A622" s="10"/>
      <c r="B622" s="10"/>
      <c r="C622" s="29"/>
      <c r="D622" s="41"/>
      <c r="E622" s="9"/>
      <c r="F622" s="9"/>
      <c r="G622" s="9"/>
      <c r="H622" s="41"/>
      <c r="I622" s="9"/>
      <c r="J622" s="8"/>
    </row>
    <row r="623">
      <c r="A623" s="10"/>
      <c r="B623" s="10"/>
      <c r="C623" s="29"/>
      <c r="D623" s="41"/>
      <c r="E623" s="9"/>
      <c r="F623" s="9"/>
      <c r="G623" s="9"/>
      <c r="H623" s="41"/>
      <c r="I623" s="9"/>
      <c r="J623" s="8"/>
    </row>
    <row r="624">
      <c r="A624" s="10"/>
      <c r="B624" s="10"/>
      <c r="C624" s="29"/>
      <c r="D624" s="41"/>
      <c r="E624" s="9"/>
      <c r="F624" s="9"/>
      <c r="G624" s="9"/>
      <c r="H624" s="41"/>
      <c r="I624" s="9"/>
      <c r="J624" s="8"/>
    </row>
    <row r="625">
      <c r="A625" s="10"/>
      <c r="B625" s="10"/>
      <c r="C625" s="29"/>
      <c r="D625" s="41"/>
      <c r="E625" s="9"/>
      <c r="F625" s="9"/>
      <c r="G625" s="9"/>
      <c r="H625" s="41"/>
      <c r="I625" s="9"/>
      <c r="J625" s="8"/>
    </row>
    <row r="626">
      <c r="A626" s="10"/>
      <c r="B626" s="10"/>
      <c r="C626" s="29"/>
      <c r="D626" s="41"/>
      <c r="E626" s="9"/>
      <c r="F626" s="9"/>
      <c r="G626" s="9"/>
      <c r="H626" s="41"/>
      <c r="I626" s="9"/>
      <c r="J626" s="8"/>
    </row>
    <row r="627">
      <c r="A627" s="10"/>
      <c r="B627" s="10"/>
      <c r="C627" s="29"/>
      <c r="D627" s="41"/>
      <c r="E627" s="9"/>
      <c r="F627" s="9"/>
      <c r="G627" s="9"/>
      <c r="H627" s="41"/>
      <c r="I627" s="9"/>
      <c r="J627" s="8"/>
    </row>
    <row r="628">
      <c r="A628" s="10"/>
      <c r="B628" s="10"/>
      <c r="C628" s="29"/>
      <c r="D628" s="41"/>
      <c r="E628" s="9"/>
      <c r="F628" s="9"/>
      <c r="G628" s="9"/>
      <c r="H628" s="41"/>
      <c r="I628" s="9"/>
      <c r="J628" s="8"/>
    </row>
    <row r="629">
      <c r="A629" s="10"/>
      <c r="B629" s="10"/>
      <c r="C629" s="29"/>
      <c r="D629" s="41"/>
      <c r="E629" s="9"/>
      <c r="F629" s="9"/>
      <c r="G629" s="9"/>
      <c r="H629" s="41"/>
      <c r="I629" s="9"/>
      <c r="J629" s="8"/>
    </row>
    <row r="630">
      <c r="A630" s="10"/>
      <c r="B630" s="10"/>
      <c r="C630" s="29"/>
      <c r="D630" s="41"/>
      <c r="E630" s="9"/>
      <c r="F630" s="9"/>
      <c r="G630" s="9"/>
      <c r="H630" s="41"/>
      <c r="I630" s="9"/>
      <c r="J630" s="8"/>
    </row>
    <row r="631">
      <c r="A631" s="10"/>
      <c r="B631" s="10"/>
      <c r="C631" s="29"/>
      <c r="D631" s="41"/>
      <c r="E631" s="9"/>
      <c r="F631" s="9"/>
      <c r="G631" s="9"/>
      <c r="H631" s="41"/>
      <c r="I631" s="9"/>
      <c r="J631" s="8"/>
    </row>
    <row r="632">
      <c r="A632" s="10"/>
      <c r="B632" s="10"/>
      <c r="C632" s="29"/>
      <c r="D632" s="41"/>
      <c r="E632" s="9"/>
      <c r="F632" s="9"/>
      <c r="G632" s="9"/>
      <c r="H632" s="41"/>
      <c r="I632" s="9"/>
      <c r="J632" s="8"/>
    </row>
    <row r="633">
      <c r="A633" s="10"/>
      <c r="B633" s="10"/>
      <c r="C633" s="29"/>
      <c r="D633" s="41"/>
      <c r="E633" s="9"/>
      <c r="F633" s="9"/>
      <c r="G633" s="9"/>
      <c r="H633" s="41"/>
      <c r="I633" s="9"/>
      <c r="J633" s="8"/>
    </row>
    <row r="634">
      <c r="A634" s="10"/>
      <c r="B634" s="10"/>
      <c r="C634" s="29"/>
      <c r="D634" s="41"/>
      <c r="E634" s="9"/>
      <c r="F634" s="9"/>
      <c r="G634" s="9"/>
      <c r="H634" s="41"/>
      <c r="I634" s="9"/>
      <c r="J634" s="8"/>
    </row>
    <row r="635">
      <c r="A635" s="10"/>
      <c r="B635" s="10"/>
      <c r="C635" s="29"/>
      <c r="D635" s="41"/>
      <c r="E635" s="9"/>
      <c r="F635" s="9"/>
      <c r="G635" s="9"/>
      <c r="H635" s="41"/>
      <c r="I635" s="9"/>
      <c r="J635" s="8"/>
    </row>
    <row r="636">
      <c r="A636" s="10"/>
      <c r="B636" s="10"/>
      <c r="C636" s="29"/>
      <c r="D636" s="41"/>
      <c r="E636" s="9"/>
      <c r="F636" s="9"/>
      <c r="G636" s="9"/>
      <c r="H636" s="41"/>
      <c r="I636" s="9"/>
      <c r="J636" s="8"/>
    </row>
    <row r="637">
      <c r="A637" s="10"/>
      <c r="B637" s="10"/>
      <c r="C637" s="29"/>
      <c r="D637" s="41"/>
      <c r="E637" s="9"/>
      <c r="F637" s="9"/>
      <c r="G637" s="9"/>
      <c r="H637" s="41"/>
      <c r="I637" s="9"/>
      <c r="J637" s="8"/>
    </row>
    <row r="638">
      <c r="A638" s="10"/>
      <c r="B638" s="10"/>
      <c r="C638" s="29"/>
      <c r="D638" s="41"/>
      <c r="E638" s="9"/>
      <c r="F638" s="9"/>
      <c r="G638" s="9"/>
      <c r="H638" s="41"/>
      <c r="I638" s="9"/>
      <c r="J638" s="8"/>
    </row>
    <row r="639">
      <c r="A639" s="10"/>
      <c r="B639" s="10"/>
      <c r="C639" s="29"/>
      <c r="D639" s="41"/>
      <c r="E639" s="9"/>
      <c r="F639" s="9"/>
      <c r="G639" s="9"/>
      <c r="H639" s="41"/>
      <c r="I639" s="9"/>
      <c r="J639" s="8"/>
    </row>
    <row r="640">
      <c r="A640" s="10"/>
      <c r="B640" s="10"/>
      <c r="C640" s="29"/>
      <c r="D640" s="41"/>
      <c r="E640" s="9"/>
      <c r="F640" s="9"/>
      <c r="G640" s="9"/>
      <c r="H640" s="41"/>
      <c r="I640" s="9"/>
      <c r="J640" s="8"/>
    </row>
    <row r="641">
      <c r="A641" s="10"/>
      <c r="B641" s="10"/>
      <c r="C641" s="29"/>
      <c r="D641" s="41"/>
      <c r="E641" s="9"/>
      <c r="F641" s="9"/>
      <c r="G641" s="9"/>
      <c r="H641" s="41"/>
      <c r="I641" s="9"/>
      <c r="J641" s="8"/>
    </row>
    <row r="642">
      <c r="A642" s="10"/>
      <c r="B642" s="10"/>
      <c r="C642" s="29"/>
      <c r="D642" s="41"/>
      <c r="E642" s="9"/>
      <c r="F642" s="9"/>
      <c r="G642" s="9"/>
      <c r="H642" s="41"/>
      <c r="I642" s="9"/>
      <c r="J642" s="8"/>
    </row>
    <row r="643">
      <c r="A643" s="10"/>
      <c r="B643" s="10"/>
      <c r="C643" s="29"/>
      <c r="D643" s="41"/>
      <c r="E643" s="9"/>
      <c r="F643" s="9"/>
      <c r="G643" s="9"/>
      <c r="H643" s="41"/>
      <c r="I643" s="9"/>
      <c r="J643" s="8"/>
    </row>
    <row r="644">
      <c r="A644" s="10"/>
      <c r="B644" s="10"/>
      <c r="C644" s="29"/>
      <c r="D644" s="41"/>
      <c r="E644" s="9"/>
      <c r="F644" s="9"/>
      <c r="G644" s="9"/>
      <c r="H644" s="41"/>
      <c r="I644" s="9"/>
      <c r="J644" s="8"/>
    </row>
    <row r="645">
      <c r="A645" s="10"/>
      <c r="B645" s="10"/>
      <c r="C645" s="29"/>
      <c r="D645" s="41"/>
      <c r="E645" s="9"/>
      <c r="F645" s="9"/>
      <c r="G645" s="9"/>
      <c r="H645" s="41"/>
      <c r="I645" s="9"/>
      <c r="J645" s="8"/>
    </row>
    <row r="646">
      <c r="A646" s="10"/>
      <c r="B646" s="10"/>
      <c r="C646" s="29"/>
      <c r="D646" s="41"/>
      <c r="E646" s="9"/>
      <c r="F646" s="9"/>
      <c r="G646" s="9"/>
      <c r="H646" s="41"/>
      <c r="I646" s="9"/>
      <c r="J646" s="8"/>
    </row>
    <row r="647">
      <c r="A647" s="10"/>
      <c r="B647" s="10"/>
      <c r="C647" s="29"/>
      <c r="D647" s="41"/>
      <c r="E647" s="9"/>
      <c r="F647" s="9"/>
      <c r="G647" s="9"/>
      <c r="H647" s="41"/>
      <c r="I647" s="9"/>
      <c r="J647" s="8"/>
    </row>
    <row r="648">
      <c r="A648" s="10"/>
      <c r="B648" s="10"/>
      <c r="C648" s="29"/>
      <c r="D648" s="41"/>
      <c r="E648" s="9"/>
      <c r="F648" s="9"/>
      <c r="G648" s="9"/>
      <c r="H648" s="41"/>
      <c r="I648" s="9"/>
      <c r="J648" s="8"/>
    </row>
    <row r="649">
      <c r="A649" s="10"/>
      <c r="B649" s="10"/>
      <c r="C649" s="29"/>
      <c r="D649" s="41"/>
      <c r="E649" s="9"/>
      <c r="F649" s="9"/>
      <c r="G649" s="9"/>
      <c r="H649" s="41"/>
      <c r="I649" s="9"/>
      <c r="J649" s="8"/>
    </row>
    <row r="650">
      <c r="A650" s="10"/>
      <c r="B650" s="10"/>
      <c r="C650" s="29"/>
      <c r="D650" s="41"/>
      <c r="E650" s="9"/>
      <c r="F650" s="9"/>
      <c r="G650" s="9"/>
      <c r="H650" s="41"/>
      <c r="I650" s="9"/>
      <c r="J650" s="8"/>
    </row>
    <row r="651">
      <c r="A651" s="10"/>
      <c r="B651" s="10"/>
      <c r="C651" s="29"/>
      <c r="D651" s="41"/>
      <c r="E651" s="9"/>
      <c r="F651" s="9"/>
      <c r="G651" s="9"/>
      <c r="H651" s="41"/>
      <c r="I651" s="9"/>
      <c r="J651" s="8"/>
    </row>
    <row r="652">
      <c r="A652" s="10"/>
      <c r="B652" s="10"/>
      <c r="C652" s="29"/>
      <c r="D652" s="41"/>
      <c r="E652" s="9"/>
      <c r="F652" s="9"/>
      <c r="G652" s="9"/>
      <c r="H652" s="41"/>
      <c r="I652" s="9"/>
      <c r="J652" s="8"/>
    </row>
    <row r="653">
      <c r="A653" s="10"/>
      <c r="B653" s="10"/>
      <c r="C653" s="29"/>
      <c r="D653" s="41"/>
      <c r="E653" s="9"/>
      <c r="F653" s="9"/>
      <c r="G653" s="9"/>
      <c r="H653" s="41"/>
      <c r="I653" s="9"/>
      <c r="J653" s="8"/>
    </row>
    <row r="654">
      <c r="A654" s="10"/>
      <c r="B654" s="10"/>
      <c r="C654" s="29"/>
      <c r="D654" s="41"/>
      <c r="E654" s="9"/>
      <c r="F654" s="9"/>
      <c r="G654" s="9"/>
      <c r="H654" s="41"/>
      <c r="I654" s="9"/>
      <c r="J654" s="8"/>
    </row>
    <row r="655">
      <c r="A655" s="10"/>
      <c r="B655" s="10"/>
      <c r="C655" s="29"/>
      <c r="D655" s="41"/>
      <c r="E655" s="9"/>
      <c r="F655" s="9"/>
      <c r="G655" s="9"/>
      <c r="H655" s="41"/>
      <c r="I655" s="9"/>
      <c r="J655" s="8"/>
    </row>
    <row r="656">
      <c r="A656" s="10"/>
      <c r="B656" s="10"/>
      <c r="C656" s="29"/>
      <c r="D656" s="41"/>
      <c r="E656" s="9"/>
      <c r="F656" s="9"/>
      <c r="G656" s="9"/>
      <c r="H656" s="41"/>
      <c r="I656" s="9"/>
      <c r="J656" s="8"/>
    </row>
    <row r="657">
      <c r="A657" s="10"/>
      <c r="B657" s="10"/>
      <c r="C657" s="29"/>
      <c r="D657" s="41"/>
      <c r="E657" s="9"/>
      <c r="F657" s="9"/>
      <c r="G657" s="9"/>
      <c r="H657" s="41"/>
      <c r="I657" s="9"/>
      <c r="J657" s="8"/>
    </row>
    <row r="658">
      <c r="A658" s="10"/>
      <c r="B658" s="10"/>
      <c r="C658" s="29"/>
      <c r="D658" s="41"/>
      <c r="E658" s="9"/>
      <c r="F658" s="9"/>
      <c r="G658" s="9"/>
      <c r="H658" s="41"/>
      <c r="I658" s="9"/>
      <c r="J658" s="8"/>
    </row>
    <row r="659">
      <c r="A659" s="10"/>
      <c r="B659" s="10"/>
      <c r="C659" s="29"/>
      <c r="D659" s="41"/>
      <c r="E659" s="9"/>
      <c r="F659" s="9"/>
      <c r="G659" s="9"/>
      <c r="H659" s="41"/>
      <c r="I659" s="9"/>
      <c r="J659" s="8"/>
    </row>
    <row r="660">
      <c r="A660" s="10"/>
      <c r="B660" s="10"/>
      <c r="C660" s="29"/>
      <c r="D660" s="41"/>
      <c r="E660" s="9"/>
      <c r="F660" s="9"/>
      <c r="G660" s="9"/>
      <c r="H660" s="41"/>
      <c r="I660" s="9"/>
      <c r="J660" s="8"/>
    </row>
    <row r="661">
      <c r="A661" s="10"/>
      <c r="B661" s="10"/>
      <c r="C661" s="29"/>
      <c r="D661" s="41"/>
      <c r="E661" s="9"/>
      <c r="F661" s="9"/>
      <c r="G661" s="9"/>
      <c r="H661" s="41"/>
      <c r="I661" s="9"/>
      <c r="J661" s="8"/>
    </row>
    <row r="662">
      <c r="A662" s="10"/>
      <c r="B662" s="10"/>
      <c r="C662" s="29"/>
      <c r="D662" s="41"/>
      <c r="E662" s="9"/>
      <c r="F662" s="9"/>
      <c r="G662" s="9"/>
      <c r="H662" s="41"/>
      <c r="I662" s="9"/>
      <c r="J662" s="8"/>
    </row>
    <row r="663">
      <c r="A663" s="10"/>
      <c r="B663" s="10"/>
      <c r="C663" s="29"/>
      <c r="D663" s="41"/>
      <c r="E663" s="9"/>
      <c r="F663" s="9"/>
      <c r="G663" s="9"/>
      <c r="H663" s="41"/>
      <c r="I663" s="9"/>
      <c r="J663" s="8"/>
    </row>
    <row r="664">
      <c r="A664" s="10"/>
      <c r="B664" s="10"/>
      <c r="C664" s="29"/>
      <c r="D664" s="41"/>
      <c r="E664" s="9"/>
      <c r="F664" s="9"/>
      <c r="G664" s="9"/>
      <c r="H664" s="41"/>
      <c r="I664" s="9"/>
      <c r="J664" s="8"/>
    </row>
    <row r="665">
      <c r="A665" s="10"/>
      <c r="B665" s="10"/>
      <c r="C665" s="29"/>
      <c r="D665" s="41"/>
      <c r="E665" s="9"/>
      <c r="F665" s="9"/>
      <c r="G665" s="9"/>
      <c r="H665" s="41"/>
      <c r="I665" s="9"/>
      <c r="J665" s="8"/>
    </row>
    <row r="666">
      <c r="A666" s="10"/>
      <c r="B666" s="10"/>
      <c r="C666" s="29"/>
      <c r="D666" s="41"/>
      <c r="E666" s="9"/>
      <c r="F666" s="9"/>
      <c r="G666" s="9"/>
      <c r="H666" s="41"/>
      <c r="I666" s="9"/>
      <c r="J666" s="8"/>
    </row>
    <row r="667">
      <c r="A667" s="10"/>
      <c r="B667" s="10"/>
      <c r="C667" s="29"/>
      <c r="D667" s="41"/>
      <c r="E667" s="9"/>
      <c r="F667" s="9"/>
      <c r="G667" s="9"/>
      <c r="H667" s="41"/>
      <c r="I667" s="9"/>
      <c r="J667" s="8"/>
    </row>
    <row r="668">
      <c r="A668" s="10"/>
      <c r="B668" s="10"/>
      <c r="C668" s="29"/>
      <c r="D668" s="41"/>
      <c r="E668" s="9"/>
      <c r="F668" s="9"/>
      <c r="G668" s="9"/>
      <c r="H668" s="41"/>
      <c r="I668" s="9"/>
      <c r="J668" s="8"/>
    </row>
    <row r="669">
      <c r="A669" s="10"/>
      <c r="B669" s="10"/>
      <c r="C669" s="29"/>
      <c r="D669" s="41"/>
      <c r="E669" s="9"/>
      <c r="F669" s="9"/>
      <c r="G669" s="9"/>
      <c r="H669" s="41"/>
      <c r="I669" s="9"/>
      <c r="J669" s="8"/>
    </row>
    <row r="670">
      <c r="A670" s="10"/>
      <c r="B670" s="10"/>
      <c r="C670" s="29"/>
      <c r="D670" s="41"/>
      <c r="E670" s="9"/>
      <c r="F670" s="9"/>
      <c r="G670" s="9"/>
      <c r="H670" s="41"/>
      <c r="I670" s="9"/>
      <c r="J670" s="8"/>
    </row>
    <row r="671">
      <c r="A671" s="10"/>
      <c r="B671" s="10"/>
      <c r="C671" s="29"/>
      <c r="D671" s="41"/>
      <c r="E671" s="9"/>
      <c r="F671" s="9"/>
      <c r="G671" s="9"/>
      <c r="H671" s="41"/>
      <c r="I671" s="9"/>
      <c r="J671" s="8"/>
    </row>
    <row r="672">
      <c r="A672" s="10"/>
      <c r="B672" s="10"/>
      <c r="C672" s="29"/>
      <c r="D672" s="41"/>
      <c r="E672" s="9"/>
      <c r="F672" s="9"/>
      <c r="G672" s="9"/>
      <c r="H672" s="41"/>
      <c r="I672" s="9"/>
      <c r="J672" s="8"/>
    </row>
    <row r="673">
      <c r="A673" s="10"/>
      <c r="B673" s="10"/>
      <c r="C673" s="29"/>
      <c r="D673" s="41"/>
      <c r="E673" s="9"/>
      <c r="F673" s="9"/>
      <c r="G673" s="9"/>
      <c r="H673" s="41"/>
      <c r="I673" s="9"/>
      <c r="J673" s="8"/>
    </row>
    <row r="674">
      <c r="A674" s="10"/>
      <c r="B674" s="10"/>
      <c r="C674" s="29"/>
      <c r="D674" s="41"/>
      <c r="E674" s="9"/>
      <c r="F674" s="9"/>
      <c r="G674" s="9"/>
      <c r="H674" s="41"/>
      <c r="I674" s="9"/>
      <c r="J674" s="8"/>
    </row>
    <row r="675">
      <c r="A675" s="10"/>
      <c r="B675" s="10"/>
      <c r="C675" s="29"/>
      <c r="D675" s="41"/>
      <c r="E675" s="9"/>
      <c r="F675" s="9"/>
      <c r="G675" s="9"/>
      <c r="H675" s="41"/>
      <c r="I675" s="9"/>
      <c r="J675" s="8"/>
    </row>
    <row r="676">
      <c r="A676" s="10"/>
      <c r="B676" s="10"/>
      <c r="C676" s="29"/>
      <c r="D676" s="41"/>
      <c r="E676" s="9"/>
      <c r="F676" s="9"/>
      <c r="G676" s="9"/>
      <c r="H676" s="41"/>
      <c r="I676" s="9"/>
      <c r="J676" s="8"/>
    </row>
    <row r="677">
      <c r="A677" s="10"/>
      <c r="B677" s="10"/>
      <c r="C677" s="29"/>
      <c r="D677" s="41"/>
      <c r="E677" s="9"/>
      <c r="F677" s="9"/>
      <c r="G677" s="9"/>
      <c r="H677" s="41"/>
      <c r="I677" s="9"/>
      <c r="J677" s="8"/>
    </row>
    <row r="678">
      <c r="A678" s="10"/>
      <c r="B678" s="10"/>
      <c r="C678" s="29"/>
      <c r="D678" s="41"/>
      <c r="E678" s="9"/>
      <c r="F678" s="9"/>
      <c r="G678" s="9"/>
      <c r="H678" s="41"/>
      <c r="I678" s="9"/>
      <c r="J678" s="8"/>
    </row>
    <row r="679">
      <c r="A679" s="10"/>
      <c r="B679" s="10"/>
      <c r="C679" s="29"/>
      <c r="D679" s="41"/>
      <c r="E679" s="9"/>
      <c r="F679" s="9"/>
      <c r="G679" s="9"/>
      <c r="H679" s="41"/>
      <c r="I679" s="9"/>
      <c r="J679" s="8"/>
    </row>
    <row r="680">
      <c r="A680" s="10"/>
      <c r="B680" s="10"/>
      <c r="C680" s="29"/>
      <c r="D680" s="41"/>
      <c r="E680" s="9"/>
      <c r="F680" s="9"/>
      <c r="G680" s="9"/>
      <c r="H680" s="41"/>
      <c r="I680" s="9"/>
      <c r="J680" s="8"/>
    </row>
    <row r="681">
      <c r="A681" s="10"/>
      <c r="B681" s="10"/>
      <c r="C681" s="29"/>
      <c r="D681" s="41"/>
      <c r="E681" s="9"/>
      <c r="F681" s="9"/>
      <c r="G681" s="9"/>
      <c r="H681" s="41"/>
      <c r="I681" s="9"/>
      <c r="J681" s="8"/>
    </row>
    <row r="682">
      <c r="A682" s="10"/>
      <c r="B682" s="10"/>
      <c r="C682" s="29"/>
      <c r="D682" s="41"/>
      <c r="E682" s="9"/>
      <c r="F682" s="9"/>
      <c r="G682" s="9"/>
      <c r="H682" s="41"/>
      <c r="I682" s="9"/>
      <c r="J682" s="8"/>
    </row>
    <row r="683">
      <c r="A683" s="10"/>
      <c r="B683" s="10"/>
      <c r="C683" s="29"/>
      <c r="D683" s="41"/>
      <c r="E683" s="9"/>
      <c r="F683" s="9"/>
      <c r="G683" s="9"/>
      <c r="H683" s="41"/>
      <c r="I683" s="9"/>
      <c r="J683" s="8"/>
    </row>
    <row r="684">
      <c r="A684" s="10"/>
      <c r="B684" s="10"/>
      <c r="C684" s="29"/>
      <c r="D684" s="41"/>
      <c r="E684" s="9"/>
      <c r="F684" s="9"/>
      <c r="G684" s="9"/>
      <c r="H684" s="41"/>
      <c r="I684" s="9"/>
      <c r="J684" s="8"/>
    </row>
    <row r="685">
      <c r="A685" s="10"/>
      <c r="B685" s="10"/>
      <c r="C685" s="29"/>
      <c r="D685" s="41"/>
      <c r="E685" s="9"/>
      <c r="F685" s="9"/>
      <c r="G685" s="9"/>
      <c r="H685" s="41"/>
      <c r="I685" s="9"/>
      <c r="J685" s="8"/>
    </row>
    <row r="686">
      <c r="A686" s="10"/>
      <c r="B686" s="10"/>
      <c r="C686" s="29"/>
      <c r="D686" s="41"/>
      <c r="E686" s="9"/>
      <c r="F686" s="9"/>
      <c r="G686" s="9"/>
      <c r="H686" s="41"/>
      <c r="I686" s="9"/>
      <c r="J686" s="8"/>
    </row>
    <row r="687">
      <c r="A687" s="10"/>
      <c r="B687" s="10"/>
      <c r="C687" s="29"/>
      <c r="D687" s="41"/>
      <c r="E687" s="9"/>
      <c r="F687" s="9"/>
      <c r="G687" s="9"/>
      <c r="H687" s="41"/>
      <c r="I687" s="9"/>
      <c r="J687" s="8"/>
    </row>
    <row r="688">
      <c r="A688" s="10"/>
      <c r="B688" s="10"/>
      <c r="C688" s="29"/>
      <c r="D688" s="41"/>
      <c r="E688" s="9"/>
      <c r="F688" s="9"/>
      <c r="G688" s="9"/>
      <c r="H688" s="41"/>
      <c r="I688" s="9"/>
      <c r="J688" s="8"/>
    </row>
    <row r="689">
      <c r="A689" s="10"/>
      <c r="B689" s="10"/>
      <c r="C689" s="29"/>
      <c r="D689" s="41"/>
      <c r="E689" s="9"/>
      <c r="F689" s="9"/>
      <c r="G689" s="9"/>
      <c r="H689" s="41"/>
      <c r="I689" s="9"/>
      <c r="J689" s="8"/>
    </row>
    <row r="690">
      <c r="A690" s="10"/>
      <c r="B690" s="10"/>
      <c r="C690" s="29"/>
      <c r="D690" s="41"/>
      <c r="E690" s="9"/>
      <c r="F690" s="9"/>
      <c r="G690" s="9"/>
      <c r="H690" s="41"/>
      <c r="I690" s="9"/>
      <c r="J690" s="8"/>
    </row>
    <row r="691">
      <c r="A691" s="10"/>
      <c r="B691" s="10"/>
      <c r="C691" s="29"/>
      <c r="D691" s="41"/>
      <c r="E691" s="9"/>
      <c r="F691" s="9"/>
      <c r="G691" s="9"/>
      <c r="H691" s="41"/>
      <c r="I691" s="9"/>
      <c r="J691" s="8"/>
    </row>
    <row r="692">
      <c r="A692" s="10"/>
      <c r="B692" s="10"/>
      <c r="C692" s="29"/>
      <c r="D692" s="41"/>
      <c r="E692" s="9"/>
      <c r="F692" s="9"/>
      <c r="G692" s="9"/>
      <c r="H692" s="41"/>
      <c r="I692" s="9"/>
      <c r="J692" s="8"/>
    </row>
    <row r="693">
      <c r="A693" s="10"/>
      <c r="B693" s="10"/>
      <c r="C693" s="29"/>
      <c r="D693" s="41"/>
      <c r="E693" s="9"/>
      <c r="F693" s="9"/>
      <c r="G693" s="9"/>
      <c r="H693" s="41"/>
      <c r="I693" s="9"/>
      <c r="J693" s="8"/>
    </row>
    <row r="694">
      <c r="A694" s="10"/>
      <c r="B694" s="10"/>
      <c r="C694" s="29"/>
      <c r="D694" s="41"/>
      <c r="E694" s="9"/>
      <c r="F694" s="9"/>
      <c r="G694" s="9"/>
      <c r="H694" s="41"/>
      <c r="I694" s="9"/>
      <c r="J694" s="8"/>
    </row>
    <row r="695">
      <c r="A695" s="10"/>
      <c r="B695" s="10"/>
      <c r="C695" s="29"/>
      <c r="D695" s="41"/>
      <c r="E695" s="9"/>
      <c r="F695" s="9"/>
      <c r="G695" s="9"/>
      <c r="H695" s="41"/>
      <c r="I695" s="9"/>
      <c r="J695" s="8"/>
    </row>
    <row r="696">
      <c r="A696" s="10"/>
      <c r="B696" s="10"/>
      <c r="C696" s="29"/>
      <c r="D696" s="41"/>
      <c r="E696" s="9"/>
      <c r="F696" s="9"/>
      <c r="G696" s="9"/>
      <c r="H696" s="41"/>
      <c r="I696" s="9"/>
      <c r="J696" s="8"/>
    </row>
    <row r="697">
      <c r="A697" s="10"/>
      <c r="B697" s="10"/>
      <c r="C697" s="29"/>
      <c r="D697" s="41"/>
      <c r="E697" s="9"/>
      <c r="F697" s="9"/>
      <c r="G697" s="9"/>
      <c r="H697" s="41"/>
      <c r="I697" s="9"/>
      <c r="J697" s="8"/>
    </row>
    <row r="698">
      <c r="A698" s="10"/>
      <c r="B698" s="10"/>
      <c r="C698" s="29"/>
      <c r="D698" s="41"/>
      <c r="E698" s="9"/>
      <c r="F698" s="9"/>
      <c r="G698" s="9"/>
      <c r="H698" s="41"/>
      <c r="I698" s="9"/>
      <c r="J698" s="8"/>
    </row>
    <row r="699">
      <c r="A699" s="10"/>
      <c r="B699" s="10"/>
      <c r="C699" s="29"/>
      <c r="D699" s="41"/>
      <c r="E699" s="9"/>
      <c r="F699" s="9"/>
      <c r="G699" s="9"/>
      <c r="H699" s="41"/>
      <c r="I699" s="9"/>
      <c r="J699" s="8"/>
    </row>
    <row r="700">
      <c r="A700" s="10"/>
      <c r="B700" s="10"/>
      <c r="C700" s="29"/>
      <c r="D700" s="41"/>
      <c r="E700" s="9"/>
      <c r="F700" s="9"/>
      <c r="G700" s="9"/>
      <c r="H700" s="41"/>
      <c r="I700" s="9"/>
      <c r="J700" s="8"/>
    </row>
    <row r="701">
      <c r="A701" s="10"/>
      <c r="B701" s="10"/>
      <c r="C701" s="29"/>
      <c r="D701" s="41"/>
      <c r="E701" s="9"/>
      <c r="F701" s="9"/>
      <c r="G701" s="9"/>
      <c r="H701" s="41"/>
      <c r="I701" s="9"/>
      <c r="J701" s="8"/>
    </row>
    <row r="702">
      <c r="A702" s="10"/>
      <c r="B702" s="10"/>
      <c r="C702" s="29"/>
      <c r="D702" s="41"/>
      <c r="E702" s="9"/>
      <c r="F702" s="9"/>
      <c r="G702" s="9"/>
      <c r="H702" s="41"/>
      <c r="I702" s="9"/>
      <c r="J702" s="8"/>
    </row>
    <row r="703">
      <c r="A703" s="10"/>
      <c r="B703" s="10"/>
      <c r="C703" s="29"/>
      <c r="D703" s="41"/>
      <c r="E703" s="9"/>
      <c r="F703" s="9"/>
      <c r="G703" s="9"/>
      <c r="H703" s="41"/>
      <c r="I703" s="9"/>
      <c r="J703" s="8"/>
    </row>
    <row r="704">
      <c r="A704" s="10"/>
      <c r="B704" s="10"/>
      <c r="C704" s="29"/>
      <c r="D704" s="41"/>
      <c r="E704" s="9"/>
      <c r="F704" s="9"/>
      <c r="G704" s="9"/>
      <c r="H704" s="41"/>
      <c r="I704" s="9"/>
      <c r="J704" s="8"/>
    </row>
    <row r="705">
      <c r="A705" s="10"/>
      <c r="B705" s="10"/>
      <c r="C705" s="29"/>
      <c r="D705" s="41"/>
      <c r="E705" s="9"/>
      <c r="F705" s="9"/>
      <c r="G705" s="9"/>
      <c r="H705" s="41"/>
      <c r="I705" s="9"/>
      <c r="J705" s="8"/>
    </row>
    <row r="706">
      <c r="A706" s="10"/>
      <c r="B706" s="10"/>
      <c r="C706" s="29"/>
      <c r="D706" s="41"/>
      <c r="E706" s="9"/>
      <c r="F706" s="9"/>
      <c r="G706" s="9"/>
      <c r="H706" s="41"/>
      <c r="I706" s="9"/>
      <c r="J706" s="8"/>
    </row>
    <row r="707">
      <c r="A707" s="10"/>
      <c r="B707" s="10"/>
      <c r="C707" s="29"/>
      <c r="D707" s="41"/>
      <c r="E707" s="9"/>
      <c r="F707" s="9"/>
      <c r="G707" s="9"/>
      <c r="H707" s="41"/>
      <c r="I707" s="9"/>
      <c r="J707" s="8"/>
    </row>
    <row r="708">
      <c r="A708" s="10"/>
      <c r="B708" s="10"/>
      <c r="C708" s="29"/>
      <c r="D708" s="41"/>
      <c r="E708" s="9"/>
      <c r="F708" s="9"/>
      <c r="G708" s="9"/>
      <c r="H708" s="41"/>
      <c r="I708" s="9"/>
      <c r="J708" s="8"/>
    </row>
    <row r="709">
      <c r="A709" s="10"/>
      <c r="B709" s="10"/>
      <c r="C709" s="29"/>
      <c r="D709" s="41"/>
      <c r="E709" s="9"/>
      <c r="F709" s="9"/>
      <c r="G709" s="9"/>
      <c r="H709" s="41"/>
      <c r="I709" s="9"/>
      <c r="J709" s="8"/>
    </row>
    <row r="710">
      <c r="A710" s="10"/>
      <c r="B710" s="10"/>
      <c r="C710" s="29"/>
      <c r="D710" s="41"/>
      <c r="E710" s="9"/>
      <c r="F710" s="9"/>
      <c r="G710" s="9"/>
      <c r="H710" s="41"/>
      <c r="I710" s="9"/>
      <c r="J710" s="8"/>
    </row>
    <row r="711">
      <c r="A711" s="10"/>
      <c r="B711" s="10"/>
      <c r="C711" s="29"/>
      <c r="D711" s="41"/>
      <c r="E711" s="9"/>
      <c r="F711" s="9"/>
      <c r="G711" s="9"/>
      <c r="H711" s="41"/>
      <c r="I711" s="9"/>
      <c r="J711" s="8"/>
    </row>
    <row r="712">
      <c r="A712" s="10"/>
      <c r="B712" s="10"/>
      <c r="C712" s="29"/>
      <c r="D712" s="41"/>
      <c r="E712" s="9"/>
      <c r="F712" s="9"/>
      <c r="G712" s="9"/>
      <c r="H712" s="41"/>
      <c r="I712" s="9"/>
      <c r="J712" s="8"/>
    </row>
    <row r="713">
      <c r="A713" s="10"/>
      <c r="B713" s="10"/>
      <c r="C713" s="29"/>
      <c r="D713" s="41"/>
      <c r="E713" s="9"/>
      <c r="F713" s="9"/>
      <c r="G713" s="9"/>
      <c r="H713" s="41"/>
      <c r="I713" s="9"/>
      <c r="J713" s="8"/>
    </row>
    <row r="714">
      <c r="A714" s="10"/>
      <c r="B714" s="10"/>
      <c r="C714" s="29"/>
      <c r="D714" s="41"/>
      <c r="E714" s="9"/>
      <c r="F714" s="9"/>
      <c r="G714" s="9"/>
      <c r="H714" s="41"/>
      <c r="I714" s="9"/>
      <c r="J714" s="8"/>
    </row>
    <row r="715">
      <c r="A715" s="10"/>
      <c r="B715" s="10"/>
      <c r="C715" s="29"/>
      <c r="D715" s="41"/>
      <c r="E715" s="9"/>
      <c r="F715" s="9"/>
      <c r="G715" s="9"/>
      <c r="H715" s="41"/>
      <c r="I715" s="9"/>
      <c r="J715" s="8"/>
    </row>
    <row r="716">
      <c r="A716" s="10"/>
      <c r="B716" s="10"/>
      <c r="C716" s="29"/>
      <c r="D716" s="41"/>
      <c r="E716" s="9"/>
      <c r="F716" s="9"/>
      <c r="G716" s="9"/>
      <c r="H716" s="41"/>
      <c r="I716" s="9"/>
      <c r="J716" s="8"/>
    </row>
    <row r="717">
      <c r="A717" s="10"/>
      <c r="B717" s="10"/>
      <c r="C717" s="29"/>
      <c r="D717" s="41"/>
      <c r="E717" s="9"/>
      <c r="F717" s="9"/>
      <c r="G717" s="9"/>
      <c r="H717" s="41"/>
      <c r="I717" s="9"/>
      <c r="J717" s="8"/>
    </row>
    <row r="718">
      <c r="A718" s="10"/>
      <c r="B718" s="10"/>
      <c r="C718" s="29"/>
      <c r="D718" s="41"/>
      <c r="E718" s="9"/>
      <c r="F718" s="9"/>
      <c r="G718" s="9"/>
      <c r="H718" s="41"/>
      <c r="I718" s="9"/>
      <c r="J718" s="8"/>
    </row>
    <row r="719">
      <c r="A719" s="10"/>
      <c r="B719" s="10"/>
      <c r="C719" s="29"/>
      <c r="D719" s="41"/>
      <c r="E719" s="9"/>
      <c r="F719" s="9"/>
      <c r="G719" s="9"/>
      <c r="H719" s="41"/>
      <c r="I719" s="9"/>
      <c r="J719" s="8"/>
    </row>
    <row r="720">
      <c r="A720" s="10"/>
      <c r="B720" s="10"/>
      <c r="C720" s="29"/>
      <c r="D720" s="41"/>
      <c r="E720" s="9"/>
      <c r="F720" s="9"/>
      <c r="G720" s="9"/>
      <c r="H720" s="41"/>
      <c r="I720" s="9"/>
      <c r="J720" s="8"/>
    </row>
    <row r="721">
      <c r="A721" s="10"/>
      <c r="B721" s="10"/>
      <c r="C721" s="29"/>
      <c r="D721" s="41"/>
      <c r="E721" s="9"/>
      <c r="F721" s="9"/>
      <c r="G721" s="9"/>
      <c r="H721" s="41"/>
      <c r="I721" s="9"/>
      <c r="J721" s="8"/>
    </row>
    <row r="722">
      <c r="A722" s="10"/>
      <c r="B722" s="10"/>
      <c r="C722" s="29"/>
      <c r="D722" s="41"/>
      <c r="E722" s="9"/>
      <c r="F722" s="9"/>
      <c r="G722" s="9"/>
      <c r="H722" s="41"/>
      <c r="I722" s="9"/>
      <c r="J722" s="8"/>
    </row>
    <row r="723">
      <c r="A723" s="10"/>
      <c r="B723" s="10"/>
      <c r="C723" s="29"/>
      <c r="D723" s="41"/>
      <c r="E723" s="9"/>
      <c r="F723" s="9"/>
      <c r="G723" s="9"/>
      <c r="H723" s="41"/>
      <c r="I723" s="9"/>
      <c r="J723" s="8"/>
    </row>
    <row r="724">
      <c r="A724" s="10"/>
      <c r="B724" s="10"/>
      <c r="C724" s="29"/>
      <c r="D724" s="41"/>
      <c r="E724" s="9"/>
      <c r="F724" s="9"/>
      <c r="G724" s="9"/>
      <c r="H724" s="41"/>
      <c r="I724" s="9"/>
      <c r="J724" s="8"/>
    </row>
    <row r="725">
      <c r="A725" s="10"/>
      <c r="B725" s="10"/>
      <c r="C725" s="29"/>
      <c r="D725" s="41"/>
      <c r="E725" s="9"/>
      <c r="F725" s="9"/>
      <c r="G725" s="9"/>
      <c r="H725" s="41"/>
      <c r="I725" s="9"/>
      <c r="J725" s="8"/>
    </row>
    <row r="726">
      <c r="A726" s="10"/>
      <c r="B726" s="10"/>
      <c r="C726" s="29"/>
      <c r="D726" s="41"/>
      <c r="E726" s="9"/>
      <c r="F726" s="9"/>
      <c r="G726" s="9"/>
      <c r="H726" s="41"/>
      <c r="I726" s="9"/>
      <c r="J726" s="8"/>
    </row>
    <row r="727">
      <c r="A727" s="10"/>
      <c r="B727" s="10"/>
      <c r="C727" s="29"/>
      <c r="D727" s="41"/>
      <c r="E727" s="9"/>
      <c r="F727" s="9"/>
      <c r="G727" s="9"/>
      <c r="H727" s="41"/>
      <c r="I727" s="9"/>
      <c r="J727" s="8"/>
    </row>
    <row r="728">
      <c r="A728" s="10"/>
      <c r="B728" s="10"/>
      <c r="C728" s="29"/>
      <c r="D728" s="41"/>
      <c r="E728" s="9"/>
      <c r="F728" s="9"/>
      <c r="G728" s="9"/>
      <c r="H728" s="41"/>
      <c r="I728" s="9"/>
      <c r="J728" s="8"/>
    </row>
    <row r="729">
      <c r="A729" s="10"/>
      <c r="B729" s="10"/>
      <c r="C729" s="29"/>
      <c r="D729" s="41"/>
      <c r="E729" s="9"/>
      <c r="F729" s="9"/>
      <c r="G729" s="9"/>
      <c r="H729" s="41"/>
      <c r="I729" s="9"/>
      <c r="J729" s="8"/>
    </row>
    <row r="730">
      <c r="A730" s="10"/>
      <c r="B730" s="10"/>
      <c r="C730" s="29"/>
      <c r="D730" s="41"/>
      <c r="E730" s="9"/>
      <c r="F730" s="9"/>
      <c r="G730" s="9"/>
      <c r="H730" s="41"/>
      <c r="I730" s="9"/>
      <c r="J730" s="8"/>
    </row>
    <row r="731">
      <c r="A731" s="10"/>
      <c r="B731" s="10"/>
      <c r="C731" s="29"/>
      <c r="D731" s="41"/>
      <c r="E731" s="9"/>
      <c r="F731" s="9"/>
      <c r="G731" s="9"/>
      <c r="H731" s="41"/>
      <c r="I731" s="9"/>
      <c r="J731" s="8"/>
    </row>
    <row r="732">
      <c r="A732" s="10"/>
      <c r="B732" s="10"/>
      <c r="C732" s="29"/>
      <c r="D732" s="41"/>
      <c r="E732" s="9"/>
      <c r="F732" s="9"/>
      <c r="G732" s="9"/>
      <c r="H732" s="41"/>
      <c r="I732" s="9"/>
      <c r="J732" s="8"/>
    </row>
    <row r="733">
      <c r="A733" s="10"/>
      <c r="B733" s="10"/>
      <c r="C733" s="29"/>
      <c r="D733" s="41"/>
      <c r="E733" s="9"/>
      <c r="F733" s="9"/>
      <c r="G733" s="9"/>
      <c r="H733" s="41"/>
      <c r="I733" s="9"/>
      <c r="J733" s="8"/>
    </row>
    <row r="734">
      <c r="A734" s="10"/>
      <c r="B734" s="10"/>
      <c r="C734" s="29"/>
      <c r="D734" s="41"/>
      <c r="E734" s="9"/>
      <c r="F734" s="9"/>
      <c r="G734" s="9"/>
      <c r="H734" s="41"/>
      <c r="I734" s="9"/>
      <c r="J734" s="8"/>
    </row>
    <row r="735">
      <c r="A735" s="10"/>
      <c r="B735" s="10"/>
      <c r="C735" s="29"/>
      <c r="D735" s="41"/>
      <c r="E735" s="9"/>
      <c r="F735" s="9"/>
      <c r="G735" s="9"/>
      <c r="H735" s="41"/>
      <c r="I735" s="9"/>
      <c r="J735" s="8"/>
    </row>
    <row r="736">
      <c r="A736" s="10"/>
      <c r="B736" s="10"/>
      <c r="C736" s="29"/>
      <c r="D736" s="41"/>
      <c r="E736" s="9"/>
      <c r="F736" s="9"/>
      <c r="G736" s="9"/>
      <c r="H736" s="41"/>
      <c r="I736" s="9"/>
      <c r="J736" s="8"/>
    </row>
    <row r="737">
      <c r="A737" s="10"/>
      <c r="B737" s="10"/>
      <c r="C737" s="29"/>
      <c r="D737" s="41"/>
      <c r="E737" s="9"/>
      <c r="F737" s="9"/>
      <c r="G737" s="9"/>
      <c r="H737" s="41"/>
      <c r="I737" s="9"/>
      <c r="J737" s="8"/>
    </row>
    <row r="738">
      <c r="A738" s="10"/>
      <c r="B738" s="10"/>
      <c r="C738" s="29"/>
      <c r="D738" s="41"/>
      <c r="E738" s="9"/>
      <c r="F738" s="9"/>
      <c r="G738" s="9"/>
      <c r="H738" s="41"/>
      <c r="I738" s="9"/>
      <c r="J738" s="8"/>
    </row>
    <row r="739">
      <c r="A739" s="10"/>
      <c r="B739" s="10"/>
      <c r="C739" s="29"/>
      <c r="D739" s="41"/>
      <c r="E739" s="9"/>
      <c r="F739" s="9"/>
      <c r="G739" s="9"/>
      <c r="H739" s="41"/>
      <c r="I739" s="9"/>
      <c r="J739" s="8"/>
    </row>
    <row r="740">
      <c r="A740" s="10"/>
      <c r="B740" s="10"/>
      <c r="C740" s="29"/>
      <c r="D740" s="41"/>
      <c r="E740" s="9"/>
      <c r="F740" s="9"/>
      <c r="G740" s="9"/>
      <c r="H740" s="41"/>
      <c r="I740" s="9"/>
      <c r="J740" s="8"/>
    </row>
    <row r="741">
      <c r="A741" s="10"/>
      <c r="B741" s="10"/>
      <c r="C741" s="29"/>
      <c r="D741" s="41"/>
      <c r="E741" s="9"/>
      <c r="F741" s="9"/>
      <c r="G741" s="9"/>
      <c r="H741" s="41"/>
      <c r="I741" s="9"/>
      <c r="J741" s="8"/>
    </row>
    <row r="742">
      <c r="A742" s="10"/>
      <c r="B742" s="10"/>
      <c r="C742" s="29"/>
      <c r="D742" s="41"/>
      <c r="E742" s="9"/>
      <c r="F742" s="9"/>
      <c r="G742" s="9"/>
      <c r="H742" s="41"/>
      <c r="I742" s="9"/>
      <c r="J742" s="8"/>
    </row>
    <row r="743">
      <c r="A743" s="10"/>
      <c r="B743" s="10"/>
      <c r="C743" s="29"/>
      <c r="D743" s="41"/>
      <c r="E743" s="9"/>
      <c r="F743" s="9"/>
      <c r="G743" s="9"/>
      <c r="H743" s="41"/>
      <c r="I743" s="9"/>
      <c r="J743" s="8"/>
    </row>
    <row r="744">
      <c r="A744" s="10"/>
      <c r="B744" s="10"/>
      <c r="C744" s="29"/>
      <c r="D744" s="41"/>
      <c r="E744" s="9"/>
      <c r="F744" s="9"/>
      <c r="G744" s="9"/>
      <c r="H744" s="41"/>
      <c r="I744" s="9"/>
      <c r="J744" s="8"/>
    </row>
    <row r="745">
      <c r="A745" s="10"/>
      <c r="B745" s="10"/>
      <c r="C745" s="29"/>
      <c r="D745" s="41"/>
      <c r="E745" s="9"/>
      <c r="F745" s="9"/>
      <c r="G745" s="9"/>
      <c r="H745" s="41"/>
      <c r="I745" s="9"/>
      <c r="J745" s="8"/>
    </row>
    <row r="746">
      <c r="A746" s="10"/>
      <c r="B746" s="10"/>
      <c r="C746" s="29"/>
      <c r="D746" s="41"/>
      <c r="E746" s="9"/>
      <c r="F746" s="9"/>
      <c r="G746" s="9"/>
      <c r="H746" s="41"/>
      <c r="I746" s="9"/>
      <c r="J746" s="8"/>
    </row>
    <row r="747">
      <c r="A747" s="10"/>
      <c r="B747" s="10"/>
      <c r="C747" s="29"/>
      <c r="D747" s="41"/>
      <c r="E747" s="9"/>
      <c r="F747" s="9"/>
      <c r="G747" s="9"/>
      <c r="H747" s="41"/>
      <c r="I747" s="9"/>
      <c r="J747" s="8"/>
    </row>
    <row r="748">
      <c r="A748" s="10"/>
      <c r="B748" s="10"/>
      <c r="C748" s="29"/>
      <c r="D748" s="41"/>
      <c r="E748" s="9"/>
      <c r="F748" s="9"/>
      <c r="G748" s="9"/>
      <c r="H748" s="41"/>
      <c r="I748" s="9"/>
      <c r="J748" s="8"/>
    </row>
    <row r="749">
      <c r="A749" s="10"/>
      <c r="B749" s="10"/>
      <c r="C749" s="29"/>
      <c r="D749" s="41"/>
      <c r="E749" s="9"/>
      <c r="F749" s="9"/>
      <c r="G749" s="9"/>
      <c r="H749" s="41"/>
      <c r="I749" s="9"/>
      <c r="J749" s="8"/>
    </row>
    <row r="750">
      <c r="A750" s="10"/>
      <c r="B750" s="10"/>
      <c r="C750" s="29"/>
      <c r="D750" s="41"/>
      <c r="E750" s="9"/>
      <c r="F750" s="9"/>
      <c r="G750" s="9"/>
      <c r="H750" s="41"/>
      <c r="I750" s="9"/>
      <c r="J750" s="8"/>
    </row>
    <row r="751">
      <c r="A751" s="10"/>
      <c r="B751" s="10"/>
      <c r="C751" s="29"/>
      <c r="D751" s="41"/>
      <c r="E751" s="9"/>
      <c r="F751" s="9"/>
      <c r="G751" s="9"/>
      <c r="H751" s="41"/>
      <c r="I751" s="9"/>
      <c r="J751" s="8"/>
    </row>
    <row r="752">
      <c r="A752" s="10"/>
      <c r="B752" s="10"/>
      <c r="C752" s="29"/>
      <c r="D752" s="41"/>
      <c r="E752" s="9"/>
      <c r="F752" s="9"/>
      <c r="G752" s="9"/>
      <c r="H752" s="41"/>
      <c r="I752" s="9"/>
      <c r="J752" s="8"/>
    </row>
    <row r="753">
      <c r="A753" s="10"/>
      <c r="B753" s="10"/>
      <c r="C753" s="29"/>
      <c r="D753" s="41"/>
      <c r="E753" s="9"/>
      <c r="F753" s="9"/>
      <c r="G753" s="9"/>
      <c r="H753" s="41"/>
      <c r="I753" s="9"/>
      <c r="J753" s="8"/>
    </row>
    <row r="754">
      <c r="A754" s="10"/>
      <c r="B754" s="10"/>
      <c r="C754" s="29"/>
      <c r="D754" s="41"/>
      <c r="E754" s="9"/>
      <c r="F754" s="9"/>
      <c r="G754" s="9"/>
      <c r="H754" s="41"/>
      <c r="I754" s="9"/>
      <c r="J754" s="8"/>
    </row>
    <row r="755">
      <c r="A755" s="10"/>
      <c r="B755" s="10"/>
      <c r="C755" s="29"/>
      <c r="D755" s="41"/>
      <c r="E755" s="9"/>
      <c r="F755" s="9"/>
      <c r="G755" s="9"/>
      <c r="H755" s="41"/>
      <c r="I755" s="9"/>
      <c r="J755" s="8"/>
    </row>
    <row r="756">
      <c r="A756" s="10"/>
      <c r="B756" s="10"/>
      <c r="C756" s="29"/>
      <c r="D756" s="41"/>
      <c r="E756" s="9"/>
      <c r="F756" s="9"/>
      <c r="G756" s="9"/>
      <c r="H756" s="41"/>
      <c r="I756" s="9"/>
      <c r="J756" s="8"/>
    </row>
    <row r="757">
      <c r="A757" s="10"/>
      <c r="B757" s="10"/>
      <c r="C757" s="29"/>
      <c r="D757" s="41"/>
      <c r="E757" s="9"/>
      <c r="F757" s="9"/>
      <c r="G757" s="9"/>
      <c r="H757" s="41"/>
      <c r="I757" s="9"/>
      <c r="J757" s="8"/>
    </row>
    <row r="758">
      <c r="A758" s="10"/>
      <c r="B758" s="10"/>
      <c r="C758" s="29"/>
      <c r="D758" s="41"/>
      <c r="E758" s="9"/>
      <c r="F758" s="9"/>
      <c r="G758" s="9"/>
      <c r="H758" s="41"/>
      <c r="I758" s="9"/>
      <c r="J758" s="8"/>
    </row>
    <row r="759">
      <c r="A759" s="10"/>
      <c r="B759" s="10"/>
      <c r="C759" s="29"/>
      <c r="D759" s="41"/>
      <c r="E759" s="9"/>
      <c r="F759" s="9"/>
      <c r="G759" s="9"/>
      <c r="H759" s="41"/>
      <c r="I759" s="9"/>
      <c r="J759" s="8"/>
    </row>
    <row r="760">
      <c r="A760" s="10"/>
      <c r="B760" s="10"/>
      <c r="C760" s="29"/>
      <c r="D760" s="41"/>
      <c r="E760" s="9"/>
      <c r="F760" s="9"/>
      <c r="G760" s="9"/>
      <c r="H760" s="41"/>
      <c r="I760" s="9"/>
      <c r="J760" s="8"/>
    </row>
    <row r="761">
      <c r="A761" s="10"/>
      <c r="B761" s="10"/>
      <c r="C761" s="29"/>
      <c r="D761" s="41"/>
      <c r="E761" s="9"/>
      <c r="F761" s="9"/>
      <c r="G761" s="9"/>
      <c r="H761" s="41"/>
      <c r="I761" s="9"/>
      <c r="J761" s="8"/>
    </row>
    <row r="762">
      <c r="A762" s="10"/>
      <c r="B762" s="10"/>
      <c r="C762" s="29"/>
      <c r="D762" s="41"/>
      <c r="E762" s="9"/>
      <c r="F762" s="9"/>
      <c r="G762" s="9"/>
      <c r="H762" s="41"/>
      <c r="I762" s="9"/>
      <c r="J762" s="8"/>
    </row>
    <row r="763">
      <c r="A763" s="10"/>
      <c r="B763" s="10"/>
      <c r="C763" s="29"/>
      <c r="D763" s="41"/>
      <c r="E763" s="9"/>
      <c r="F763" s="9"/>
      <c r="G763" s="9"/>
      <c r="H763" s="41"/>
      <c r="I763" s="9"/>
      <c r="J763" s="8"/>
    </row>
    <row r="764">
      <c r="A764" s="10"/>
      <c r="B764" s="10"/>
      <c r="C764" s="29"/>
      <c r="D764" s="41"/>
      <c r="E764" s="9"/>
      <c r="F764" s="9"/>
      <c r="G764" s="9"/>
      <c r="H764" s="41"/>
      <c r="I764" s="9"/>
      <c r="J764" s="8"/>
    </row>
    <row r="765">
      <c r="A765" s="10"/>
      <c r="B765" s="10"/>
      <c r="C765" s="29"/>
      <c r="D765" s="41"/>
      <c r="E765" s="9"/>
      <c r="F765" s="9"/>
      <c r="G765" s="9"/>
      <c r="H765" s="41"/>
      <c r="I765" s="9"/>
      <c r="J765" s="8"/>
    </row>
    <row r="766">
      <c r="A766" s="10"/>
      <c r="B766" s="10"/>
      <c r="C766" s="29"/>
      <c r="D766" s="41"/>
      <c r="E766" s="9"/>
      <c r="F766" s="9"/>
      <c r="G766" s="9"/>
      <c r="H766" s="41"/>
      <c r="I766" s="9"/>
      <c r="J766" s="8"/>
    </row>
    <row r="767">
      <c r="A767" s="10"/>
      <c r="B767" s="10"/>
      <c r="C767" s="29"/>
      <c r="D767" s="41"/>
      <c r="E767" s="9"/>
      <c r="F767" s="9"/>
      <c r="G767" s="9"/>
      <c r="H767" s="41"/>
      <c r="I767" s="9"/>
      <c r="J767" s="8"/>
    </row>
    <row r="768">
      <c r="A768" s="10"/>
      <c r="B768" s="10"/>
      <c r="C768" s="29"/>
      <c r="D768" s="41"/>
      <c r="E768" s="9"/>
      <c r="F768" s="9"/>
      <c r="G768" s="9"/>
      <c r="H768" s="41"/>
      <c r="I768" s="9"/>
      <c r="J768" s="8"/>
    </row>
    <row r="769">
      <c r="A769" s="10"/>
      <c r="B769" s="10"/>
      <c r="C769" s="29"/>
      <c r="D769" s="41"/>
      <c r="E769" s="9"/>
      <c r="F769" s="9"/>
      <c r="G769" s="9"/>
      <c r="H769" s="41"/>
      <c r="I769" s="9"/>
      <c r="J769" s="8"/>
    </row>
    <row r="770">
      <c r="A770" s="10"/>
      <c r="B770" s="10"/>
      <c r="C770" s="29"/>
      <c r="D770" s="41"/>
      <c r="E770" s="9"/>
      <c r="F770" s="9"/>
      <c r="G770" s="9"/>
      <c r="H770" s="41"/>
      <c r="I770" s="9"/>
      <c r="J770" s="8"/>
    </row>
    <row r="771">
      <c r="A771" s="10"/>
      <c r="B771" s="10"/>
      <c r="C771" s="29"/>
      <c r="D771" s="41"/>
      <c r="E771" s="9"/>
      <c r="F771" s="9"/>
      <c r="G771" s="9"/>
      <c r="H771" s="41"/>
      <c r="I771" s="9"/>
      <c r="J771" s="8"/>
    </row>
    <row r="772">
      <c r="A772" s="10"/>
      <c r="B772" s="10"/>
      <c r="C772" s="29"/>
      <c r="D772" s="41"/>
      <c r="E772" s="9"/>
      <c r="F772" s="9"/>
      <c r="G772" s="9"/>
      <c r="H772" s="41"/>
      <c r="I772" s="9"/>
      <c r="J772" s="8"/>
    </row>
    <row r="773">
      <c r="A773" s="10"/>
      <c r="B773" s="10"/>
      <c r="C773" s="29"/>
      <c r="D773" s="41"/>
      <c r="E773" s="9"/>
      <c r="F773" s="9"/>
      <c r="G773" s="9"/>
      <c r="H773" s="41"/>
      <c r="I773" s="9"/>
      <c r="J773" s="8"/>
    </row>
    <row r="774">
      <c r="A774" s="10"/>
      <c r="B774" s="10"/>
      <c r="C774" s="29"/>
      <c r="D774" s="41"/>
      <c r="E774" s="9"/>
      <c r="F774" s="9"/>
      <c r="G774" s="9"/>
      <c r="H774" s="41"/>
      <c r="I774" s="9"/>
      <c r="J774" s="8"/>
    </row>
    <row r="775">
      <c r="A775" s="10"/>
      <c r="B775" s="10"/>
      <c r="C775" s="29"/>
      <c r="D775" s="41"/>
      <c r="E775" s="9"/>
      <c r="F775" s="9"/>
      <c r="G775" s="9"/>
      <c r="H775" s="41"/>
      <c r="I775" s="9"/>
      <c r="J775" s="8"/>
    </row>
    <row r="776">
      <c r="A776" s="10"/>
      <c r="B776" s="10"/>
      <c r="C776" s="29"/>
      <c r="D776" s="41"/>
      <c r="E776" s="9"/>
      <c r="F776" s="9"/>
      <c r="G776" s="9"/>
      <c r="H776" s="41"/>
      <c r="I776" s="9"/>
      <c r="J776" s="8"/>
    </row>
    <row r="777">
      <c r="A777" s="10"/>
      <c r="B777" s="10"/>
      <c r="C777" s="29"/>
      <c r="D777" s="41"/>
      <c r="E777" s="9"/>
      <c r="F777" s="9"/>
      <c r="G777" s="9"/>
      <c r="H777" s="41"/>
      <c r="I777" s="9"/>
      <c r="J777" s="8"/>
    </row>
    <row r="778">
      <c r="A778" s="10"/>
      <c r="B778" s="10"/>
      <c r="C778" s="29"/>
      <c r="D778" s="41"/>
      <c r="E778" s="9"/>
      <c r="F778" s="9"/>
      <c r="G778" s="9"/>
      <c r="H778" s="41"/>
      <c r="I778" s="9"/>
      <c r="J778" s="8"/>
    </row>
    <row r="779">
      <c r="A779" s="10"/>
      <c r="B779" s="10"/>
      <c r="C779" s="29"/>
      <c r="D779" s="41"/>
      <c r="E779" s="9"/>
      <c r="F779" s="9"/>
      <c r="G779" s="9"/>
      <c r="H779" s="41"/>
      <c r="I779" s="9"/>
      <c r="J779" s="8"/>
    </row>
    <row r="780">
      <c r="A780" s="10"/>
      <c r="B780" s="10"/>
      <c r="C780" s="29"/>
      <c r="D780" s="41"/>
      <c r="E780" s="9"/>
      <c r="F780" s="9"/>
      <c r="G780" s="9"/>
      <c r="H780" s="41"/>
      <c r="I780" s="9"/>
      <c r="J780" s="8"/>
    </row>
    <row r="781">
      <c r="A781" s="10"/>
      <c r="B781" s="10"/>
      <c r="C781" s="29"/>
      <c r="D781" s="41"/>
      <c r="E781" s="9"/>
      <c r="F781" s="9"/>
      <c r="G781" s="9"/>
      <c r="H781" s="41"/>
      <c r="I781" s="9"/>
      <c r="J781" s="8"/>
    </row>
    <row r="782">
      <c r="A782" s="10"/>
      <c r="B782" s="10"/>
      <c r="C782" s="29"/>
      <c r="D782" s="41"/>
      <c r="E782" s="9"/>
      <c r="F782" s="9"/>
      <c r="G782" s="9"/>
      <c r="H782" s="41"/>
      <c r="I782" s="9"/>
      <c r="J782" s="8"/>
    </row>
    <row r="783">
      <c r="A783" s="10"/>
      <c r="B783" s="10"/>
      <c r="C783" s="29"/>
      <c r="D783" s="41"/>
      <c r="E783" s="9"/>
      <c r="F783" s="9"/>
      <c r="G783" s="9"/>
      <c r="H783" s="41"/>
      <c r="I783" s="9"/>
      <c r="J783" s="8"/>
    </row>
    <row r="784">
      <c r="A784" s="10"/>
      <c r="B784" s="10"/>
      <c r="C784" s="29"/>
      <c r="D784" s="41"/>
      <c r="E784" s="9"/>
      <c r="F784" s="9"/>
      <c r="G784" s="9"/>
      <c r="H784" s="41"/>
      <c r="I784" s="9"/>
      <c r="J784" s="8"/>
    </row>
    <row r="785">
      <c r="A785" s="10"/>
      <c r="B785" s="10"/>
      <c r="C785" s="29"/>
      <c r="D785" s="41"/>
      <c r="E785" s="9"/>
      <c r="F785" s="9"/>
      <c r="G785" s="9"/>
      <c r="H785" s="41"/>
      <c r="I785" s="9"/>
      <c r="J785" s="8"/>
    </row>
    <row r="786">
      <c r="A786" s="10"/>
      <c r="B786" s="10"/>
      <c r="C786" s="29"/>
      <c r="D786" s="41"/>
      <c r="E786" s="9"/>
      <c r="F786" s="9"/>
      <c r="G786" s="9"/>
      <c r="H786" s="41"/>
      <c r="I786" s="9"/>
      <c r="J786" s="8"/>
    </row>
    <row r="787">
      <c r="A787" s="10"/>
      <c r="B787" s="10"/>
      <c r="C787" s="29"/>
      <c r="D787" s="41"/>
      <c r="E787" s="9"/>
      <c r="F787" s="9"/>
      <c r="G787" s="9"/>
      <c r="H787" s="41"/>
      <c r="I787" s="9"/>
      <c r="J787" s="8"/>
    </row>
    <row r="788">
      <c r="A788" s="10"/>
      <c r="B788" s="10"/>
      <c r="C788" s="29"/>
      <c r="D788" s="41"/>
      <c r="E788" s="9"/>
      <c r="F788" s="9"/>
      <c r="G788" s="9"/>
      <c r="H788" s="41"/>
      <c r="I788" s="9"/>
      <c r="J788" s="8"/>
    </row>
    <row r="789">
      <c r="A789" s="10"/>
      <c r="B789" s="10"/>
      <c r="C789" s="29"/>
      <c r="D789" s="41"/>
      <c r="E789" s="9"/>
      <c r="F789" s="9"/>
      <c r="G789" s="9"/>
      <c r="H789" s="41"/>
      <c r="I789" s="9"/>
      <c r="J789" s="8"/>
    </row>
    <row r="790">
      <c r="A790" s="10"/>
      <c r="B790" s="10"/>
      <c r="C790" s="29"/>
      <c r="D790" s="41"/>
      <c r="E790" s="9"/>
      <c r="F790" s="9"/>
      <c r="G790" s="9"/>
      <c r="H790" s="41"/>
      <c r="I790" s="9"/>
      <c r="J790" s="8"/>
    </row>
    <row r="791">
      <c r="A791" s="10"/>
      <c r="B791" s="10"/>
      <c r="C791" s="29"/>
      <c r="D791" s="41"/>
      <c r="E791" s="9"/>
      <c r="F791" s="9"/>
      <c r="G791" s="9"/>
      <c r="H791" s="41"/>
      <c r="I791" s="9"/>
      <c r="J791" s="8"/>
    </row>
    <row r="792">
      <c r="A792" s="10"/>
      <c r="B792" s="10"/>
      <c r="C792" s="29"/>
      <c r="D792" s="41"/>
      <c r="E792" s="9"/>
      <c r="F792" s="9"/>
      <c r="G792" s="9"/>
      <c r="H792" s="41"/>
      <c r="I792" s="9"/>
      <c r="J792" s="8"/>
    </row>
    <row r="793">
      <c r="A793" s="10"/>
      <c r="B793" s="10"/>
      <c r="C793" s="29"/>
      <c r="D793" s="41"/>
      <c r="E793" s="9"/>
      <c r="F793" s="9"/>
      <c r="G793" s="9"/>
      <c r="H793" s="41"/>
      <c r="I793" s="9"/>
      <c r="J793" s="8"/>
    </row>
    <row r="794">
      <c r="A794" s="10"/>
      <c r="B794" s="10"/>
      <c r="C794" s="29"/>
      <c r="D794" s="41"/>
      <c r="E794" s="9"/>
      <c r="F794" s="9"/>
      <c r="G794" s="9"/>
      <c r="H794" s="41"/>
      <c r="I794" s="9"/>
      <c r="J794" s="8"/>
    </row>
    <row r="795">
      <c r="A795" s="10"/>
      <c r="B795" s="10"/>
      <c r="C795" s="29"/>
      <c r="D795" s="41"/>
      <c r="E795" s="9"/>
      <c r="F795" s="9"/>
      <c r="G795" s="9"/>
      <c r="H795" s="41"/>
      <c r="I795" s="9"/>
      <c r="J795" s="8"/>
    </row>
    <row r="796">
      <c r="A796" s="10"/>
      <c r="B796" s="10"/>
      <c r="C796" s="29"/>
      <c r="D796" s="41"/>
      <c r="E796" s="9"/>
      <c r="F796" s="9"/>
      <c r="G796" s="9"/>
      <c r="H796" s="41"/>
      <c r="I796" s="9"/>
      <c r="J796" s="8"/>
    </row>
    <row r="797">
      <c r="A797" s="10"/>
      <c r="B797" s="10"/>
      <c r="C797" s="29"/>
      <c r="D797" s="41"/>
      <c r="E797" s="9"/>
      <c r="F797" s="9"/>
      <c r="G797" s="9"/>
      <c r="H797" s="41"/>
      <c r="I797" s="9"/>
      <c r="J797" s="8"/>
    </row>
    <row r="798">
      <c r="A798" s="10"/>
      <c r="B798" s="10"/>
      <c r="C798" s="29"/>
      <c r="D798" s="41"/>
      <c r="E798" s="9"/>
      <c r="F798" s="9"/>
      <c r="G798" s="9"/>
      <c r="H798" s="41"/>
      <c r="I798" s="9"/>
      <c r="J798" s="8"/>
    </row>
    <row r="799">
      <c r="A799" s="10"/>
      <c r="B799" s="10"/>
      <c r="C799" s="29"/>
      <c r="D799" s="41"/>
      <c r="E799" s="9"/>
      <c r="F799" s="9"/>
      <c r="G799" s="9"/>
      <c r="H799" s="41"/>
      <c r="I799" s="9"/>
      <c r="J799" s="8"/>
    </row>
    <row r="800">
      <c r="A800" s="10"/>
      <c r="B800" s="10"/>
      <c r="C800" s="29"/>
      <c r="D800" s="41"/>
      <c r="E800" s="9"/>
      <c r="F800" s="9"/>
      <c r="G800" s="9"/>
      <c r="H800" s="41"/>
      <c r="I800" s="9"/>
      <c r="J800" s="8"/>
    </row>
    <row r="801">
      <c r="A801" s="10"/>
      <c r="B801" s="10"/>
      <c r="C801" s="29"/>
      <c r="D801" s="41"/>
      <c r="E801" s="9"/>
      <c r="F801" s="9"/>
      <c r="G801" s="9"/>
      <c r="H801" s="41"/>
      <c r="I801" s="9"/>
      <c r="J801" s="8"/>
    </row>
    <row r="802">
      <c r="A802" s="10"/>
      <c r="B802" s="10"/>
      <c r="C802" s="29"/>
      <c r="D802" s="41"/>
      <c r="E802" s="9"/>
      <c r="F802" s="9"/>
      <c r="G802" s="9"/>
      <c r="H802" s="41"/>
      <c r="I802" s="9"/>
      <c r="J802" s="8"/>
    </row>
    <row r="803">
      <c r="A803" s="10"/>
      <c r="B803" s="10"/>
      <c r="C803" s="29"/>
      <c r="D803" s="41"/>
      <c r="E803" s="9"/>
      <c r="F803" s="9"/>
      <c r="G803" s="9"/>
      <c r="H803" s="41"/>
      <c r="I803" s="9"/>
      <c r="J803" s="8"/>
    </row>
    <row r="804">
      <c r="A804" s="10"/>
      <c r="B804" s="10"/>
      <c r="C804" s="29"/>
      <c r="D804" s="41"/>
      <c r="E804" s="9"/>
      <c r="F804" s="9"/>
      <c r="G804" s="9"/>
      <c r="H804" s="41"/>
      <c r="I804" s="9"/>
      <c r="J804" s="8"/>
    </row>
    <row r="805">
      <c r="A805" s="10"/>
      <c r="B805" s="10"/>
      <c r="C805" s="29"/>
      <c r="D805" s="41"/>
      <c r="E805" s="9"/>
      <c r="F805" s="9"/>
      <c r="G805" s="9"/>
      <c r="H805" s="41"/>
      <c r="I805" s="9"/>
      <c r="J805" s="8"/>
    </row>
    <row r="806">
      <c r="A806" s="10"/>
      <c r="B806" s="10"/>
      <c r="C806" s="29"/>
      <c r="D806" s="41"/>
      <c r="E806" s="9"/>
      <c r="F806" s="9"/>
      <c r="G806" s="9"/>
      <c r="H806" s="41"/>
      <c r="I806" s="9"/>
      <c r="J806" s="8"/>
    </row>
    <row r="807">
      <c r="A807" s="10"/>
      <c r="B807" s="10"/>
      <c r="C807" s="29"/>
      <c r="D807" s="41"/>
      <c r="E807" s="9"/>
      <c r="F807" s="9"/>
      <c r="G807" s="9"/>
      <c r="H807" s="41"/>
      <c r="I807" s="9"/>
      <c r="J807" s="8"/>
    </row>
    <row r="808">
      <c r="A808" s="10"/>
      <c r="B808" s="10"/>
      <c r="C808" s="29"/>
      <c r="D808" s="41"/>
      <c r="E808" s="9"/>
      <c r="F808" s="9"/>
      <c r="G808" s="9"/>
      <c r="H808" s="41"/>
      <c r="I808" s="9"/>
      <c r="J808" s="8"/>
    </row>
    <row r="809">
      <c r="A809" s="10"/>
      <c r="B809" s="10"/>
      <c r="C809" s="29"/>
      <c r="D809" s="41"/>
      <c r="E809" s="9"/>
      <c r="F809" s="9"/>
      <c r="G809" s="9"/>
      <c r="H809" s="41"/>
      <c r="I809" s="9"/>
      <c r="J809" s="8"/>
    </row>
    <row r="810">
      <c r="A810" s="10"/>
      <c r="B810" s="10"/>
      <c r="C810" s="29"/>
      <c r="D810" s="41"/>
      <c r="E810" s="9"/>
      <c r="F810" s="9"/>
      <c r="G810" s="9"/>
      <c r="H810" s="41"/>
      <c r="I810" s="9"/>
      <c r="J810" s="8"/>
    </row>
    <row r="811">
      <c r="A811" s="10"/>
      <c r="B811" s="10"/>
      <c r="C811" s="29"/>
      <c r="D811" s="41"/>
      <c r="E811" s="9"/>
      <c r="F811" s="9"/>
      <c r="G811" s="9"/>
      <c r="H811" s="41"/>
      <c r="I811" s="9"/>
      <c r="J811" s="8"/>
    </row>
    <row r="812">
      <c r="A812" s="10"/>
      <c r="B812" s="10"/>
      <c r="C812" s="29"/>
      <c r="D812" s="41"/>
      <c r="E812" s="9"/>
      <c r="F812" s="9"/>
      <c r="G812" s="9"/>
      <c r="H812" s="41"/>
      <c r="I812" s="9"/>
      <c r="J812" s="8"/>
    </row>
    <row r="813">
      <c r="A813" s="10"/>
      <c r="B813" s="10"/>
      <c r="C813" s="29"/>
      <c r="D813" s="41"/>
      <c r="E813" s="9"/>
      <c r="F813" s="9"/>
      <c r="G813" s="9"/>
      <c r="H813" s="41"/>
      <c r="I813" s="9"/>
      <c r="J813" s="8"/>
    </row>
    <row r="814">
      <c r="A814" s="10"/>
      <c r="B814" s="10"/>
      <c r="C814" s="29"/>
      <c r="D814" s="41"/>
      <c r="E814" s="9"/>
      <c r="F814" s="9"/>
      <c r="G814" s="9"/>
      <c r="H814" s="41"/>
      <c r="I814" s="9"/>
      <c r="J814" s="8"/>
    </row>
    <row r="815">
      <c r="A815" s="10"/>
      <c r="B815" s="10"/>
      <c r="C815" s="29"/>
      <c r="D815" s="41"/>
      <c r="E815" s="9"/>
      <c r="F815" s="9"/>
      <c r="G815" s="9"/>
      <c r="H815" s="41"/>
      <c r="I815" s="9"/>
      <c r="J815" s="8"/>
    </row>
    <row r="816">
      <c r="A816" s="10"/>
      <c r="B816" s="10"/>
      <c r="C816" s="29"/>
      <c r="D816" s="41"/>
      <c r="E816" s="9"/>
      <c r="F816" s="9"/>
      <c r="G816" s="9"/>
      <c r="H816" s="41"/>
      <c r="I816" s="9"/>
      <c r="J816" s="8"/>
    </row>
    <row r="817">
      <c r="A817" s="10"/>
      <c r="B817" s="10"/>
      <c r="C817" s="29"/>
      <c r="D817" s="41"/>
      <c r="E817" s="9"/>
      <c r="F817" s="9"/>
      <c r="G817" s="9"/>
      <c r="H817" s="41"/>
      <c r="I817" s="9"/>
      <c r="J817" s="8"/>
    </row>
    <row r="818">
      <c r="A818" s="10"/>
      <c r="B818" s="10"/>
      <c r="C818" s="29"/>
      <c r="D818" s="41"/>
      <c r="E818" s="9"/>
      <c r="F818" s="9"/>
      <c r="G818" s="9"/>
      <c r="H818" s="41"/>
      <c r="I818" s="9"/>
      <c r="J818" s="8"/>
    </row>
    <row r="819">
      <c r="A819" s="10"/>
      <c r="B819" s="10"/>
      <c r="C819" s="29"/>
      <c r="D819" s="41"/>
      <c r="E819" s="9"/>
      <c r="F819" s="9"/>
      <c r="G819" s="9"/>
      <c r="H819" s="41"/>
      <c r="I819" s="9"/>
      <c r="J819" s="8"/>
    </row>
    <row r="820">
      <c r="A820" s="10"/>
      <c r="B820" s="10"/>
      <c r="C820" s="29"/>
      <c r="D820" s="41"/>
      <c r="E820" s="9"/>
      <c r="F820" s="9"/>
      <c r="G820" s="9"/>
      <c r="H820" s="41"/>
      <c r="I820" s="9"/>
      <c r="J820" s="8"/>
    </row>
    <row r="821">
      <c r="A821" s="10"/>
      <c r="B821" s="10"/>
      <c r="C821" s="29"/>
      <c r="D821" s="41"/>
      <c r="E821" s="9"/>
      <c r="F821" s="9"/>
      <c r="G821" s="9"/>
      <c r="H821" s="41"/>
      <c r="I821" s="9"/>
      <c r="J821" s="8"/>
    </row>
    <row r="822">
      <c r="A822" s="10"/>
      <c r="B822" s="10"/>
      <c r="C822" s="29"/>
      <c r="D822" s="41"/>
      <c r="E822" s="9"/>
      <c r="F822" s="9"/>
      <c r="G822" s="9"/>
      <c r="H822" s="41"/>
      <c r="I822" s="9"/>
      <c r="J822" s="8"/>
    </row>
    <row r="823">
      <c r="A823" s="10"/>
      <c r="B823" s="10"/>
      <c r="C823" s="29"/>
      <c r="D823" s="41"/>
      <c r="E823" s="9"/>
      <c r="F823" s="9"/>
      <c r="G823" s="9"/>
      <c r="H823" s="41"/>
      <c r="I823" s="9"/>
      <c r="J823" s="8"/>
    </row>
    <row r="824">
      <c r="A824" s="10"/>
      <c r="B824" s="10"/>
      <c r="C824" s="29"/>
      <c r="D824" s="41"/>
      <c r="E824" s="9"/>
      <c r="F824" s="9"/>
      <c r="G824" s="9"/>
      <c r="H824" s="41"/>
      <c r="I824" s="9"/>
      <c r="J824" s="8"/>
    </row>
    <row r="825">
      <c r="A825" s="10"/>
      <c r="B825" s="10"/>
      <c r="C825" s="29"/>
      <c r="D825" s="41"/>
      <c r="E825" s="9"/>
      <c r="F825" s="9"/>
      <c r="G825" s="9"/>
      <c r="H825" s="41"/>
      <c r="I825" s="9"/>
      <c r="J825" s="8"/>
    </row>
    <row r="826">
      <c r="A826" s="10"/>
      <c r="B826" s="10"/>
      <c r="C826" s="29"/>
      <c r="D826" s="41"/>
      <c r="E826" s="9"/>
      <c r="F826" s="9"/>
      <c r="G826" s="9"/>
      <c r="H826" s="41"/>
      <c r="I826" s="9"/>
      <c r="J826" s="8"/>
    </row>
    <row r="827">
      <c r="A827" s="10"/>
      <c r="B827" s="10"/>
      <c r="C827" s="29"/>
      <c r="D827" s="41"/>
      <c r="E827" s="9"/>
      <c r="F827" s="9"/>
      <c r="G827" s="9"/>
      <c r="H827" s="41"/>
      <c r="I827" s="9"/>
      <c r="J827" s="8"/>
    </row>
    <row r="828">
      <c r="A828" s="10"/>
      <c r="B828" s="10"/>
      <c r="C828" s="29"/>
      <c r="D828" s="41"/>
      <c r="E828" s="9"/>
      <c r="F828" s="9"/>
      <c r="G828" s="9"/>
      <c r="H828" s="41"/>
      <c r="I828" s="9"/>
      <c r="J828" s="8"/>
    </row>
    <row r="829">
      <c r="A829" s="10"/>
      <c r="B829" s="10"/>
      <c r="C829" s="29"/>
      <c r="D829" s="41"/>
      <c r="E829" s="9"/>
      <c r="F829" s="9"/>
      <c r="G829" s="9"/>
      <c r="H829" s="41"/>
      <c r="I829" s="9"/>
      <c r="J829" s="8"/>
    </row>
    <row r="830">
      <c r="A830" s="10"/>
      <c r="B830" s="10"/>
      <c r="C830" s="29"/>
      <c r="D830" s="41"/>
      <c r="E830" s="9"/>
      <c r="F830" s="9"/>
      <c r="G830" s="9"/>
      <c r="H830" s="41"/>
      <c r="I830" s="9"/>
      <c r="J830" s="8"/>
    </row>
    <row r="831">
      <c r="A831" s="10"/>
      <c r="B831" s="10"/>
      <c r="C831" s="29"/>
      <c r="D831" s="41"/>
      <c r="E831" s="9"/>
      <c r="F831" s="9"/>
      <c r="G831" s="9"/>
      <c r="H831" s="41"/>
      <c r="I831" s="9"/>
      <c r="J831" s="8"/>
    </row>
    <row r="832">
      <c r="A832" s="10"/>
      <c r="B832" s="10"/>
      <c r="C832" s="29"/>
      <c r="D832" s="41"/>
      <c r="E832" s="9"/>
      <c r="F832" s="9"/>
      <c r="G832" s="9"/>
      <c r="H832" s="41"/>
      <c r="I832" s="9"/>
      <c r="J832" s="8"/>
    </row>
    <row r="833">
      <c r="A833" s="10"/>
      <c r="B833" s="10"/>
      <c r="C833" s="29"/>
      <c r="D833" s="41"/>
      <c r="E833" s="9"/>
      <c r="F833" s="9"/>
      <c r="G833" s="9"/>
      <c r="H833" s="41"/>
      <c r="I833" s="9"/>
      <c r="J833" s="8"/>
    </row>
    <row r="834">
      <c r="A834" s="10"/>
      <c r="B834" s="10"/>
      <c r="C834" s="29"/>
      <c r="D834" s="41"/>
      <c r="E834" s="9"/>
      <c r="F834" s="9"/>
      <c r="G834" s="9"/>
      <c r="H834" s="41"/>
      <c r="I834" s="9"/>
      <c r="J834" s="8"/>
    </row>
    <row r="835">
      <c r="A835" s="10"/>
      <c r="B835" s="10"/>
      <c r="C835" s="29"/>
      <c r="D835" s="41"/>
      <c r="E835" s="9"/>
      <c r="F835" s="9"/>
      <c r="G835" s="9"/>
      <c r="H835" s="41"/>
      <c r="I835" s="9"/>
      <c r="J835" s="8"/>
    </row>
    <row r="836">
      <c r="A836" s="10"/>
      <c r="B836" s="10"/>
      <c r="C836" s="29"/>
      <c r="D836" s="41"/>
      <c r="E836" s="9"/>
      <c r="F836" s="9"/>
      <c r="G836" s="9"/>
      <c r="H836" s="41"/>
      <c r="I836" s="9"/>
      <c r="J836" s="8"/>
    </row>
    <row r="837">
      <c r="A837" s="10"/>
      <c r="B837" s="10"/>
      <c r="C837" s="29"/>
      <c r="D837" s="41"/>
      <c r="E837" s="9"/>
      <c r="F837" s="9"/>
      <c r="G837" s="9"/>
      <c r="H837" s="41"/>
      <c r="I837" s="9"/>
      <c r="J837" s="8"/>
    </row>
    <row r="838">
      <c r="A838" s="10"/>
      <c r="B838" s="10"/>
      <c r="C838" s="29"/>
      <c r="D838" s="41"/>
      <c r="E838" s="9"/>
      <c r="F838" s="9"/>
      <c r="G838" s="9"/>
      <c r="H838" s="41"/>
      <c r="I838" s="9"/>
      <c r="J838" s="8"/>
    </row>
    <row r="839">
      <c r="A839" s="10"/>
      <c r="B839" s="10"/>
      <c r="C839" s="29"/>
      <c r="D839" s="41"/>
      <c r="E839" s="9"/>
      <c r="F839" s="9"/>
      <c r="G839" s="9"/>
      <c r="H839" s="41"/>
      <c r="I839" s="9"/>
      <c r="J839" s="8"/>
    </row>
    <row r="840">
      <c r="A840" s="10"/>
      <c r="B840" s="10"/>
      <c r="C840" s="29"/>
      <c r="D840" s="41"/>
      <c r="E840" s="9"/>
      <c r="F840" s="9"/>
      <c r="G840" s="9"/>
      <c r="H840" s="41"/>
      <c r="I840" s="9"/>
      <c r="J840" s="8"/>
    </row>
    <row r="841">
      <c r="A841" s="10"/>
      <c r="B841" s="10"/>
      <c r="C841" s="29"/>
      <c r="D841" s="41"/>
      <c r="E841" s="9"/>
      <c r="F841" s="9"/>
      <c r="G841" s="9"/>
      <c r="H841" s="41"/>
      <c r="I841" s="9"/>
      <c r="J841" s="8"/>
    </row>
    <row r="842">
      <c r="A842" s="10"/>
      <c r="B842" s="10"/>
      <c r="C842" s="29"/>
      <c r="D842" s="41"/>
      <c r="E842" s="9"/>
      <c r="F842" s="9"/>
      <c r="G842" s="9"/>
      <c r="H842" s="41"/>
      <c r="I842" s="9"/>
      <c r="J842" s="8"/>
    </row>
    <row r="843">
      <c r="A843" s="10"/>
      <c r="B843" s="10"/>
      <c r="C843" s="29"/>
      <c r="D843" s="41"/>
      <c r="E843" s="9"/>
      <c r="F843" s="9"/>
      <c r="G843" s="9"/>
      <c r="H843" s="41"/>
      <c r="I843" s="9"/>
      <c r="J843" s="8"/>
    </row>
    <row r="844">
      <c r="A844" s="10"/>
      <c r="B844" s="10"/>
      <c r="C844" s="29"/>
      <c r="D844" s="41"/>
      <c r="E844" s="9"/>
      <c r="F844" s="9"/>
      <c r="G844" s="9"/>
      <c r="H844" s="41"/>
      <c r="I844" s="9"/>
      <c r="J844" s="8"/>
    </row>
    <row r="845">
      <c r="A845" s="10"/>
      <c r="B845" s="10"/>
      <c r="C845" s="29"/>
      <c r="D845" s="41"/>
      <c r="E845" s="9"/>
      <c r="F845" s="9"/>
      <c r="G845" s="9"/>
      <c r="H845" s="41"/>
      <c r="I845" s="9"/>
      <c r="J845" s="8"/>
    </row>
    <row r="846">
      <c r="A846" s="10"/>
      <c r="B846" s="10"/>
      <c r="C846" s="29"/>
      <c r="D846" s="41"/>
      <c r="E846" s="9"/>
      <c r="F846" s="9"/>
      <c r="G846" s="9"/>
      <c r="H846" s="41"/>
      <c r="I846" s="9"/>
      <c r="J846" s="8"/>
    </row>
    <row r="847">
      <c r="A847" s="10"/>
      <c r="B847" s="10"/>
      <c r="C847" s="29"/>
      <c r="D847" s="41"/>
      <c r="E847" s="9"/>
      <c r="F847" s="9"/>
      <c r="G847" s="9"/>
      <c r="H847" s="41"/>
      <c r="I847" s="9"/>
      <c r="J847" s="8"/>
    </row>
    <row r="848">
      <c r="A848" s="10"/>
      <c r="B848" s="10"/>
      <c r="C848" s="29"/>
      <c r="D848" s="41"/>
      <c r="E848" s="9"/>
      <c r="F848" s="9"/>
      <c r="G848" s="9"/>
      <c r="H848" s="41"/>
      <c r="I848" s="9"/>
      <c r="J848" s="8"/>
    </row>
    <row r="849">
      <c r="A849" s="10"/>
      <c r="B849" s="10"/>
      <c r="C849" s="29"/>
      <c r="D849" s="41"/>
      <c r="E849" s="9"/>
      <c r="F849" s="9"/>
      <c r="G849" s="9"/>
      <c r="H849" s="41"/>
      <c r="I849" s="9"/>
      <c r="J849" s="8"/>
    </row>
    <row r="850">
      <c r="A850" s="10"/>
      <c r="B850" s="10"/>
      <c r="C850" s="29"/>
      <c r="D850" s="41"/>
      <c r="E850" s="9"/>
      <c r="F850" s="9"/>
      <c r="G850" s="9"/>
      <c r="H850" s="41"/>
      <c r="I850" s="9"/>
      <c r="J850" s="8"/>
    </row>
    <row r="851">
      <c r="A851" s="10"/>
      <c r="B851" s="10"/>
      <c r="C851" s="29"/>
      <c r="D851" s="41"/>
      <c r="E851" s="9"/>
      <c r="F851" s="9"/>
      <c r="G851" s="9"/>
      <c r="H851" s="41"/>
      <c r="I851" s="9"/>
      <c r="J851" s="8"/>
    </row>
    <row r="852">
      <c r="A852" s="10"/>
      <c r="B852" s="10"/>
      <c r="C852" s="29"/>
      <c r="D852" s="41"/>
      <c r="E852" s="9"/>
      <c r="F852" s="9"/>
      <c r="G852" s="9"/>
      <c r="H852" s="41"/>
      <c r="I852" s="9"/>
      <c r="J852" s="8"/>
    </row>
    <row r="853">
      <c r="A853" s="10"/>
      <c r="B853" s="10"/>
      <c r="C853" s="29"/>
      <c r="D853" s="41"/>
      <c r="E853" s="9"/>
      <c r="F853" s="9"/>
      <c r="G853" s="9"/>
      <c r="H853" s="41"/>
      <c r="I853" s="9"/>
      <c r="J853" s="8"/>
    </row>
    <row r="854">
      <c r="A854" s="10"/>
      <c r="B854" s="10"/>
      <c r="C854" s="29"/>
      <c r="D854" s="41"/>
      <c r="E854" s="9"/>
      <c r="F854" s="9"/>
      <c r="G854" s="9"/>
      <c r="H854" s="41"/>
      <c r="I854" s="9"/>
      <c r="J854" s="8"/>
    </row>
    <row r="855">
      <c r="A855" s="10"/>
      <c r="B855" s="10"/>
      <c r="C855" s="29"/>
      <c r="D855" s="41"/>
      <c r="E855" s="9"/>
      <c r="F855" s="9"/>
      <c r="G855" s="9"/>
      <c r="H855" s="41"/>
      <c r="I855" s="9"/>
      <c r="J855" s="8"/>
    </row>
    <row r="856">
      <c r="A856" s="10"/>
      <c r="B856" s="10"/>
      <c r="C856" s="29"/>
      <c r="D856" s="41"/>
      <c r="E856" s="9"/>
      <c r="F856" s="9"/>
      <c r="G856" s="9"/>
      <c r="H856" s="41"/>
      <c r="I856" s="9"/>
      <c r="J856" s="8"/>
    </row>
    <row r="857">
      <c r="A857" s="10"/>
      <c r="B857" s="10"/>
      <c r="C857" s="29"/>
      <c r="D857" s="41"/>
      <c r="E857" s="9"/>
      <c r="F857" s="9"/>
      <c r="G857" s="9"/>
      <c r="H857" s="41"/>
      <c r="I857" s="9"/>
      <c r="J857" s="8"/>
    </row>
    <row r="858">
      <c r="A858" s="10"/>
      <c r="B858" s="10"/>
      <c r="C858" s="29"/>
      <c r="D858" s="41"/>
      <c r="E858" s="9"/>
      <c r="F858" s="9"/>
      <c r="G858" s="9"/>
      <c r="H858" s="41"/>
      <c r="I858" s="9"/>
      <c r="J858" s="8"/>
    </row>
    <row r="859">
      <c r="A859" s="10"/>
      <c r="B859" s="10"/>
      <c r="C859" s="29"/>
      <c r="D859" s="41"/>
      <c r="E859" s="9"/>
      <c r="F859" s="9"/>
      <c r="G859" s="9"/>
      <c r="H859" s="41"/>
      <c r="I859" s="9"/>
      <c r="J859" s="8"/>
    </row>
    <row r="860">
      <c r="A860" s="10"/>
      <c r="B860" s="10"/>
      <c r="C860" s="29"/>
      <c r="D860" s="41"/>
      <c r="E860" s="9"/>
      <c r="F860" s="9"/>
      <c r="G860" s="9"/>
      <c r="H860" s="41"/>
      <c r="I860" s="9"/>
      <c r="J860" s="8"/>
    </row>
    <row r="861">
      <c r="A861" s="10"/>
      <c r="B861" s="10"/>
      <c r="C861" s="29"/>
      <c r="D861" s="41"/>
      <c r="E861" s="9"/>
      <c r="F861" s="9"/>
      <c r="G861" s="9"/>
      <c r="H861" s="41"/>
      <c r="I861" s="9"/>
      <c r="J861" s="8"/>
    </row>
    <row r="862">
      <c r="A862" s="10"/>
      <c r="B862" s="10"/>
      <c r="C862" s="29"/>
      <c r="D862" s="41"/>
      <c r="E862" s="9"/>
      <c r="F862" s="9"/>
      <c r="G862" s="9"/>
      <c r="H862" s="41"/>
      <c r="I862" s="9"/>
      <c r="J862" s="8"/>
    </row>
    <row r="863">
      <c r="A863" s="10"/>
      <c r="B863" s="10"/>
      <c r="C863" s="29"/>
      <c r="D863" s="41"/>
      <c r="E863" s="9"/>
      <c r="F863" s="9"/>
      <c r="G863" s="9"/>
      <c r="H863" s="41"/>
      <c r="I863" s="9"/>
      <c r="J863" s="8"/>
    </row>
    <row r="864">
      <c r="A864" s="10"/>
      <c r="B864" s="10"/>
      <c r="C864" s="29"/>
      <c r="D864" s="41"/>
      <c r="E864" s="9"/>
      <c r="F864" s="9"/>
      <c r="G864" s="9"/>
      <c r="H864" s="41"/>
      <c r="I864" s="9"/>
      <c r="J864" s="8"/>
    </row>
    <row r="865">
      <c r="A865" s="10"/>
      <c r="B865" s="10"/>
      <c r="C865" s="29"/>
      <c r="D865" s="41"/>
      <c r="E865" s="9"/>
      <c r="F865" s="9"/>
      <c r="G865" s="9"/>
      <c r="H865" s="41"/>
      <c r="I865" s="9"/>
      <c r="J865" s="8"/>
    </row>
    <row r="866">
      <c r="A866" s="10"/>
      <c r="B866" s="10"/>
      <c r="C866" s="29"/>
      <c r="D866" s="41"/>
      <c r="E866" s="9"/>
      <c r="F866" s="9"/>
      <c r="G866" s="9"/>
      <c r="H866" s="41"/>
      <c r="I866" s="9"/>
      <c r="J866" s="8"/>
    </row>
    <row r="867">
      <c r="A867" s="10"/>
      <c r="B867" s="10"/>
      <c r="C867" s="29"/>
      <c r="D867" s="41"/>
      <c r="E867" s="9"/>
      <c r="F867" s="9"/>
      <c r="G867" s="9"/>
      <c r="H867" s="41"/>
      <c r="I867" s="9"/>
      <c r="J867" s="8"/>
    </row>
    <row r="868">
      <c r="A868" s="10"/>
      <c r="B868" s="10"/>
      <c r="C868" s="29"/>
      <c r="D868" s="41"/>
      <c r="E868" s="9"/>
      <c r="F868" s="9"/>
      <c r="G868" s="9"/>
      <c r="H868" s="41"/>
      <c r="I868" s="9"/>
      <c r="J868" s="8"/>
    </row>
    <row r="869">
      <c r="A869" s="10"/>
      <c r="B869" s="10"/>
      <c r="C869" s="29"/>
      <c r="D869" s="41"/>
      <c r="E869" s="9"/>
      <c r="F869" s="9"/>
      <c r="G869" s="9"/>
      <c r="H869" s="41"/>
      <c r="I869" s="9"/>
      <c r="J869" s="8"/>
    </row>
    <row r="870">
      <c r="A870" s="10"/>
      <c r="B870" s="10"/>
      <c r="C870" s="29"/>
      <c r="D870" s="41"/>
      <c r="E870" s="9"/>
      <c r="F870" s="9"/>
      <c r="G870" s="9"/>
      <c r="H870" s="41"/>
      <c r="I870" s="9"/>
      <c r="J870" s="8"/>
    </row>
    <row r="871">
      <c r="A871" s="10"/>
      <c r="B871" s="10"/>
      <c r="C871" s="29"/>
      <c r="D871" s="41"/>
      <c r="E871" s="9"/>
      <c r="F871" s="9"/>
      <c r="G871" s="9"/>
      <c r="H871" s="41"/>
      <c r="I871" s="9"/>
      <c r="J871" s="8"/>
    </row>
    <row r="872">
      <c r="A872" s="10"/>
      <c r="B872" s="10"/>
      <c r="C872" s="29"/>
      <c r="D872" s="41"/>
      <c r="E872" s="9"/>
      <c r="F872" s="9"/>
      <c r="G872" s="9"/>
      <c r="H872" s="41"/>
      <c r="I872" s="9"/>
      <c r="J872" s="8"/>
    </row>
    <row r="873">
      <c r="A873" s="10"/>
      <c r="B873" s="10"/>
      <c r="C873" s="29"/>
      <c r="D873" s="41"/>
      <c r="E873" s="9"/>
      <c r="F873" s="9"/>
      <c r="G873" s="9"/>
      <c r="H873" s="41"/>
      <c r="I873" s="9"/>
      <c r="J873" s="8"/>
    </row>
    <row r="874">
      <c r="A874" s="10"/>
      <c r="B874" s="10"/>
      <c r="C874" s="29"/>
      <c r="D874" s="41"/>
      <c r="E874" s="9"/>
      <c r="F874" s="9"/>
      <c r="G874" s="9"/>
      <c r="H874" s="41"/>
      <c r="I874" s="9"/>
      <c r="J874" s="8"/>
    </row>
    <row r="875">
      <c r="A875" s="10"/>
      <c r="B875" s="10"/>
      <c r="C875" s="29"/>
      <c r="D875" s="41"/>
      <c r="E875" s="9"/>
      <c r="F875" s="9"/>
      <c r="G875" s="9"/>
      <c r="H875" s="41"/>
      <c r="I875" s="9"/>
      <c r="J875" s="8"/>
    </row>
    <row r="876">
      <c r="A876" s="10"/>
      <c r="B876" s="10"/>
      <c r="C876" s="29"/>
      <c r="D876" s="41"/>
      <c r="E876" s="9"/>
      <c r="F876" s="9"/>
      <c r="G876" s="9"/>
      <c r="H876" s="41"/>
      <c r="I876" s="9"/>
      <c r="J876" s="8"/>
    </row>
    <row r="877">
      <c r="A877" s="10"/>
      <c r="B877" s="10"/>
      <c r="C877" s="29"/>
      <c r="D877" s="41"/>
      <c r="E877" s="9"/>
      <c r="F877" s="9"/>
      <c r="G877" s="9"/>
      <c r="H877" s="41"/>
      <c r="I877" s="9"/>
      <c r="J877" s="8"/>
    </row>
    <row r="878">
      <c r="A878" s="10"/>
      <c r="B878" s="10"/>
      <c r="C878" s="29"/>
      <c r="D878" s="41"/>
      <c r="E878" s="9"/>
      <c r="F878" s="9"/>
      <c r="G878" s="9"/>
      <c r="H878" s="41"/>
      <c r="I878" s="9"/>
      <c r="J878" s="8"/>
    </row>
    <row r="879">
      <c r="A879" s="10"/>
      <c r="B879" s="10"/>
      <c r="C879" s="29"/>
      <c r="D879" s="41"/>
      <c r="E879" s="9"/>
      <c r="F879" s="9"/>
      <c r="G879" s="9"/>
      <c r="H879" s="41"/>
      <c r="I879" s="9"/>
      <c r="J879" s="8"/>
    </row>
    <row r="880">
      <c r="A880" s="10"/>
      <c r="B880" s="10"/>
      <c r="C880" s="29"/>
      <c r="D880" s="41"/>
      <c r="E880" s="9"/>
      <c r="F880" s="9"/>
      <c r="G880" s="9"/>
      <c r="H880" s="41"/>
      <c r="I880" s="9"/>
      <c r="J880" s="8"/>
    </row>
    <row r="881">
      <c r="A881" s="10"/>
      <c r="B881" s="10"/>
      <c r="C881" s="29"/>
      <c r="D881" s="41"/>
      <c r="E881" s="9"/>
      <c r="F881" s="9"/>
      <c r="G881" s="9"/>
      <c r="H881" s="41"/>
      <c r="I881" s="9"/>
      <c r="J881" s="8"/>
    </row>
    <row r="882">
      <c r="A882" s="10"/>
      <c r="B882" s="10"/>
      <c r="C882" s="29"/>
      <c r="D882" s="41"/>
      <c r="E882" s="9"/>
      <c r="F882" s="9"/>
      <c r="G882" s="9"/>
      <c r="H882" s="41"/>
      <c r="I882" s="9"/>
      <c r="J882" s="8"/>
    </row>
    <row r="883">
      <c r="A883" s="10"/>
      <c r="B883" s="10"/>
      <c r="C883" s="29"/>
      <c r="D883" s="41"/>
      <c r="E883" s="9"/>
      <c r="F883" s="9"/>
      <c r="G883" s="9"/>
      <c r="H883" s="41"/>
      <c r="I883" s="9"/>
      <c r="J883" s="8"/>
    </row>
    <row r="884">
      <c r="A884" s="10"/>
      <c r="B884" s="10"/>
      <c r="C884" s="29"/>
      <c r="D884" s="41"/>
      <c r="E884" s="9"/>
      <c r="F884" s="9"/>
      <c r="G884" s="9"/>
      <c r="H884" s="41"/>
      <c r="I884" s="9"/>
      <c r="J884" s="8"/>
    </row>
    <row r="885">
      <c r="A885" s="10"/>
      <c r="B885" s="10"/>
      <c r="C885" s="29"/>
      <c r="D885" s="41"/>
      <c r="E885" s="9"/>
      <c r="F885" s="9"/>
      <c r="G885" s="9"/>
      <c r="H885" s="41"/>
      <c r="I885" s="9"/>
      <c r="J885" s="8"/>
    </row>
    <row r="886">
      <c r="A886" s="10"/>
      <c r="B886" s="10"/>
      <c r="C886" s="29"/>
      <c r="D886" s="41"/>
      <c r="E886" s="9"/>
      <c r="F886" s="9"/>
      <c r="G886" s="9"/>
      <c r="H886" s="41"/>
      <c r="I886" s="9"/>
      <c r="J886" s="8"/>
    </row>
    <row r="887">
      <c r="A887" s="10"/>
      <c r="B887" s="10"/>
      <c r="C887" s="29"/>
      <c r="D887" s="41"/>
      <c r="E887" s="9"/>
      <c r="F887" s="9"/>
      <c r="G887" s="9"/>
      <c r="H887" s="41"/>
      <c r="I887" s="9"/>
      <c r="J887" s="8"/>
    </row>
    <row r="888">
      <c r="A888" s="10"/>
      <c r="B888" s="10"/>
      <c r="C888" s="29"/>
      <c r="D888" s="41"/>
      <c r="E888" s="9"/>
      <c r="F888" s="9"/>
      <c r="G888" s="9"/>
      <c r="H888" s="41"/>
      <c r="I888" s="9"/>
      <c r="J888" s="8"/>
    </row>
    <row r="889">
      <c r="A889" s="10"/>
      <c r="B889" s="10"/>
      <c r="C889" s="29"/>
      <c r="D889" s="41"/>
      <c r="E889" s="9"/>
      <c r="F889" s="9"/>
      <c r="G889" s="9"/>
      <c r="H889" s="41"/>
      <c r="I889" s="9"/>
      <c r="J889" s="8"/>
    </row>
    <row r="890">
      <c r="A890" s="10"/>
      <c r="B890" s="10"/>
      <c r="C890" s="29"/>
      <c r="D890" s="41"/>
      <c r="E890" s="9"/>
      <c r="F890" s="9"/>
      <c r="G890" s="9"/>
      <c r="H890" s="41"/>
      <c r="I890" s="9"/>
      <c r="J890" s="8"/>
    </row>
    <row r="891">
      <c r="A891" s="10"/>
      <c r="B891" s="10"/>
      <c r="C891" s="29"/>
      <c r="D891" s="41"/>
      <c r="E891" s="9"/>
      <c r="F891" s="9"/>
      <c r="G891" s="9"/>
      <c r="H891" s="41"/>
      <c r="I891" s="9"/>
      <c r="J891" s="8"/>
    </row>
    <row r="892">
      <c r="A892" s="10"/>
      <c r="B892" s="10"/>
      <c r="C892" s="29"/>
      <c r="D892" s="41"/>
      <c r="E892" s="9"/>
      <c r="F892" s="9"/>
      <c r="G892" s="9"/>
      <c r="H892" s="41"/>
      <c r="I892" s="9"/>
      <c r="J892" s="8"/>
    </row>
    <row r="893">
      <c r="A893" s="10"/>
      <c r="B893" s="10"/>
      <c r="C893" s="29"/>
      <c r="D893" s="41"/>
      <c r="E893" s="9"/>
      <c r="F893" s="9"/>
      <c r="G893" s="9"/>
      <c r="H893" s="41"/>
      <c r="I893" s="9"/>
      <c r="J893" s="8"/>
    </row>
    <row r="894">
      <c r="A894" s="10"/>
      <c r="B894" s="10"/>
      <c r="C894" s="29"/>
      <c r="D894" s="41"/>
      <c r="E894" s="9"/>
      <c r="F894" s="9"/>
      <c r="G894" s="9"/>
      <c r="H894" s="41"/>
      <c r="I894" s="9"/>
      <c r="J894" s="8"/>
    </row>
    <row r="895">
      <c r="A895" s="10"/>
      <c r="B895" s="10"/>
      <c r="C895" s="29"/>
      <c r="D895" s="41"/>
      <c r="E895" s="9"/>
      <c r="F895" s="9"/>
      <c r="G895" s="9"/>
      <c r="H895" s="41"/>
      <c r="I895" s="9"/>
      <c r="J895" s="8"/>
    </row>
    <row r="896">
      <c r="A896" s="10"/>
      <c r="B896" s="10"/>
      <c r="C896" s="29"/>
      <c r="D896" s="41"/>
      <c r="E896" s="9"/>
      <c r="F896" s="9"/>
      <c r="G896" s="9"/>
      <c r="H896" s="41"/>
      <c r="I896" s="9"/>
      <c r="J896" s="8"/>
    </row>
    <row r="897">
      <c r="A897" s="10"/>
      <c r="B897" s="10"/>
      <c r="C897" s="29"/>
      <c r="D897" s="41"/>
      <c r="E897" s="9"/>
      <c r="F897" s="9"/>
      <c r="G897" s="9"/>
      <c r="H897" s="41"/>
      <c r="I897" s="9"/>
      <c r="J897" s="8"/>
    </row>
    <row r="898">
      <c r="A898" s="10"/>
      <c r="B898" s="10"/>
      <c r="C898" s="29"/>
      <c r="D898" s="41"/>
      <c r="E898" s="9"/>
      <c r="F898" s="9"/>
      <c r="G898" s="9"/>
      <c r="H898" s="41"/>
      <c r="I898" s="9"/>
      <c r="J898" s="8"/>
    </row>
    <row r="899">
      <c r="A899" s="10"/>
      <c r="B899" s="10"/>
      <c r="C899" s="29"/>
      <c r="D899" s="41"/>
      <c r="E899" s="9"/>
      <c r="F899" s="9"/>
      <c r="G899" s="9"/>
      <c r="H899" s="41"/>
      <c r="I899" s="9"/>
      <c r="J899" s="8"/>
    </row>
    <row r="900">
      <c r="A900" s="10"/>
      <c r="B900" s="10"/>
      <c r="C900" s="29"/>
      <c r="D900" s="41"/>
      <c r="E900" s="9"/>
      <c r="F900" s="9"/>
      <c r="G900" s="9"/>
      <c r="H900" s="41"/>
      <c r="I900" s="9"/>
      <c r="J900" s="8"/>
    </row>
    <row r="901">
      <c r="A901" s="10"/>
      <c r="B901" s="10"/>
      <c r="C901" s="29"/>
      <c r="D901" s="41"/>
      <c r="E901" s="9"/>
      <c r="F901" s="9"/>
      <c r="G901" s="9"/>
      <c r="H901" s="41"/>
      <c r="I901" s="9"/>
      <c r="J901" s="8"/>
    </row>
    <row r="902">
      <c r="A902" s="10"/>
      <c r="B902" s="10"/>
      <c r="C902" s="29"/>
      <c r="D902" s="41"/>
      <c r="E902" s="9"/>
      <c r="F902" s="9"/>
      <c r="G902" s="9"/>
      <c r="H902" s="41"/>
      <c r="I902" s="9"/>
      <c r="J902" s="8"/>
    </row>
    <row r="903">
      <c r="A903" s="10"/>
      <c r="B903" s="10"/>
      <c r="C903" s="29"/>
      <c r="D903" s="41"/>
      <c r="E903" s="9"/>
      <c r="F903" s="9"/>
      <c r="G903" s="9"/>
      <c r="H903" s="41"/>
      <c r="I903" s="9"/>
      <c r="J903" s="8"/>
    </row>
    <row r="904">
      <c r="A904" s="10"/>
      <c r="B904" s="10"/>
      <c r="C904" s="29"/>
      <c r="D904" s="41"/>
      <c r="E904" s="9"/>
      <c r="F904" s="9"/>
      <c r="G904" s="9"/>
      <c r="H904" s="41"/>
      <c r="I904" s="9"/>
      <c r="J904" s="8"/>
    </row>
    <row r="905">
      <c r="A905" s="10"/>
      <c r="B905" s="10"/>
      <c r="C905" s="29"/>
      <c r="D905" s="41"/>
      <c r="E905" s="9"/>
      <c r="F905" s="9"/>
      <c r="G905" s="9"/>
      <c r="H905" s="41"/>
      <c r="I905" s="9"/>
      <c r="J905" s="8"/>
    </row>
    <row r="906">
      <c r="A906" s="10"/>
      <c r="B906" s="10"/>
      <c r="C906" s="29"/>
      <c r="D906" s="41"/>
      <c r="E906" s="9"/>
      <c r="F906" s="9"/>
      <c r="G906" s="9"/>
      <c r="H906" s="41"/>
      <c r="I906" s="9"/>
      <c r="J906" s="8"/>
    </row>
    <row r="907">
      <c r="A907" s="10"/>
      <c r="B907" s="10"/>
      <c r="C907" s="29"/>
      <c r="D907" s="41"/>
      <c r="E907" s="9"/>
      <c r="F907" s="9"/>
      <c r="G907" s="9"/>
      <c r="H907" s="41"/>
      <c r="I907" s="9"/>
      <c r="J907" s="8"/>
    </row>
    <row r="908">
      <c r="A908" s="10"/>
      <c r="B908" s="10"/>
      <c r="C908" s="29"/>
      <c r="D908" s="41"/>
      <c r="E908" s="9"/>
      <c r="F908" s="9"/>
      <c r="G908" s="9"/>
      <c r="H908" s="41"/>
      <c r="I908" s="9"/>
      <c r="J908" s="8"/>
    </row>
    <row r="909">
      <c r="A909" s="10"/>
      <c r="B909" s="10"/>
      <c r="C909" s="29"/>
      <c r="D909" s="41"/>
      <c r="E909" s="9"/>
      <c r="F909" s="9"/>
      <c r="G909" s="9"/>
      <c r="H909" s="41"/>
      <c r="I909" s="9"/>
      <c r="J909" s="8"/>
    </row>
    <row r="910">
      <c r="A910" s="10"/>
      <c r="B910" s="10"/>
      <c r="C910" s="29"/>
      <c r="D910" s="41"/>
      <c r="E910" s="9"/>
      <c r="F910" s="9"/>
      <c r="G910" s="9"/>
      <c r="H910" s="41"/>
      <c r="I910" s="9"/>
      <c r="J910" s="8"/>
    </row>
    <row r="911">
      <c r="A911" s="10"/>
      <c r="B911" s="10"/>
      <c r="C911" s="29"/>
      <c r="D911" s="41"/>
      <c r="E911" s="9"/>
      <c r="F911" s="9"/>
      <c r="G911" s="9"/>
      <c r="H911" s="41"/>
      <c r="I911" s="9"/>
      <c r="J911" s="8"/>
    </row>
    <row r="912">
      <c r="A912" s="10"/>
      <c r="B912" s="10"/>
      <c r="C912" s="29"/>
      <c r="D912" s="41"/>
      <c r="E912" s="9"/>
      <c r="F912" s="9"/>
      <c r="G912" s="9"/>
      <c r="H912" s="41"/>
      <c r="I912" s="9"/>
      <c r="J912" s="8"/>
    </row>
    <row r="913">
      <c r="A913" s="10"/>
      <c r="B913" s="10"/>
      <c r="C913" s="29"/>
      <c r="D913" s="41"/>
      <c r="E913" s="9"/>
      <c r="F913" s="9"/>
      <c r="G913" s="9"/>
      <c r="H913" s="41"/>
      <c r="I913" s="9"/>
      <c r="J913" s="8"/>
    </row>
    <row r="914">
      <c r="A914" s="10"/>
      <c r="B914" s="10"/>
      <c r="C914" s="29"/>
      <c r="D914" s="41"/>
      <c r="E914" s="9"/>
      <c r="F914" s="9"/>
      <c r="G914" s="9"/>
      <c r="H914" s="41"/>
      <c r="I914" s="9"/>
      <c r="J914" s="8"/>
    </row>
    <row r="915">
      <c r="A915" s="10"/>
      <c r="B915" s="10"/>
      <c r="C915" s="29"/>
      <c r="D915" s="41"/>
      <c r="E915" s="9"/>
      <c r="F915" s="9"/>
      <c r="G915" s="9"/>
      <c r="H915" s="41"/>
      <c r="I915" s="9"/>
      <c r="J915" s="8"/>
    </row>
    <row r="916">
      <c r="A916" s="10"/>
      <c r="B916" s="10"/>
      <c r="C916" s="29"/>
      <c r="D916" s="41"/>
      <c r="E916" s="9"/>
      <c r="F916" s="9"/>
      <c r="G916" s="9"/>
      <c r="H916" s="41"/>
      <c r="I916" s="9"/>
      <c r="J916" s="8"/>
    </row>
    <row r="917">
      <c r="A917" s="10"/>
      <c r="B917" s="10"/>
      <c r="C917" s="29"/>
      <c r="D917" s="41"/>
      <c r="E917" s="9"/>
      <c r="F917" s="9"/>
      <c r="G917" s="9"/>
      <c r="H917" s="41"/>
      <c r="I917" s="9"/>
      <c r="J917" s="8"/>
    </row>
    <row r="918">
      <c r="A918" s="10"/>
      <c r="B918" s="10"/>
      <c r="C918" s="29"/>
      <c r="D918" s="41"/>
      <c r="E918" s="9"/>
      <c r="F918" s="9"/>
      <c r="G918" s="9"/>
      <c r="H918" s="41"/>
      <c r="I918" s="9"/>
      <c r="J918" s="8"/>
    </row>
    <row r="919">
      <c r="A919" s="10"/>
      <c r="B919" s="10"/>
      <c r="C919" s="29"/>
      <c r="D919" s="41"/>
      <c r="E919" s="9"/>
      <c r="F919" s="9"/>
      <c r="G919" s="9"/>
      <c r="H919" s="41"/>
      <c r="I919" s="9"/>
      <c r="J919" s="8"/>
    </row>
    <row r="920">
      <c r="A920" s="10"/>
      <c r="B920" s="10"/>
      <c r="C920" s="29"/>
      <c r="D920" s="41"/>
      <c r="E920" s="9"/>
      <c r="F920" s="9"/>
      <c r="G920" s="9"/>
      <c r="H920" s="41"/>
      <c r="I920" s="9"/>
      <c r="J920" s="8"/>
    </row>
    <row r="921">
      <c r="A921" s="10"/>
      <c r="B921" s="10"/>
      <c r="C921" s="29"/>
      <c r="D921" s="41"/>
      <c r="E921" s="9"/>
      <c r="F921" s="9"/>
      <c r="G921" s="9"/>
      <c r="H921" s="41"/>
      <c r="I921" s="9"/>
      <c r="J921" s="8"/>
    </row>
    <row r="922">
      <c r="A922" s="10"/>
      <c r="B922" s="10"/>
      <c r="C922" s="29"/>
      <c r="D922" s="41"/>
      <c r="E922" s="9"/>
      <c r="F922" s="9"/>
      <c r="G922" s="9"/>
      <c r="H922" s="41"/>
      <c r="I922" s="9"/>
      <c r="J922" s="8"/>
    </row>
    <row r="923">
      <c r="A923" s="10"/>
      <c r="B923" s="10"/>
      <c r="C923" s="29"/>
      <c r="D923" s="41"/>
      <c r="E923" s="9"/>
      <c r="F923" s="9"/>
      <c r="G923" s="9"/>
      <c r="H923" s="41"/>
      <c r="I923" s="9"/>
      <c r="J923" s="8"/>
    </row>
    <row r="924">
      <c r="A924" s="10"/>
      <c r="B924" s="10"/>
      <c r="C924" s="29"/>
      <c r="D924" s="41"/>
      <c r="E924" s="9"/>
      <c r="F924" s="9"/>
      <c r="G924" s="9"/>
      <c r="H924" s="41"/>
      <c r="I924" s="9"/>
      <c r="J924" s="8"/>
    </row>
    <row r="925">
      <c r="A925" s="10"/>
      <c r="B925" s="10"/>
      <c r="C925" s="29"/>
      <c r="D925" s="41"/>
      <c r="E925" s="9"/>
      <c r="F925" s="9"/>
      <c r="G925" s="9"/>
      <c r="H925" s="41"/>
      <c r="I925" s="9"/>
      <c r="J925" s="8"/>
    </row>
    <row r="926">
      <c r="A926" s="10"/>
      <c r="B926" s="10"/>
      <c r="C926" s="29"/>
      <c r="D926" s="41"/>
      <c r="E926" s="9"/>
      <c r="F926" s="9"/>
      <c r="G926" s="9"/>
      <c r="H926" s="41"/>
      <c r="I926" s="9"/>
      <c r="J926" s="8"/>
    </row>
    <row r="927">
      <c r="A927" s="10"/>
      <c r="B927" s="10"/>
      <c r="C927" s="29"/>
      <c r="D927" s="41"/>
      <c r="E927" s="9"/>
      <c r="F927" s="9"/>
      <c r="G927" s="9"/>
      <c r="H927" s="41"/>
      <c r="I927" s="9"/>
      <c r="J927" s="8"/>
    </row>
    <row r="928">
      <c r="A928" s="10"/>
      <c r="B928" s="10"/>
      <c r="C928" s="29"/>
      <c r="D928" s="41"/>
      <c r="E928" s="9"/>
      <c r="F928" s="9"/>
      <c r="G928" s="9"/>
      <c r="H928" s="41"/>
      <c r="I928" s="9"/>
      <c r="J928" s="8"/>
    </row>
    <row r="929">
      <c r="A929" s="10"/>
      <c r="B929" s="10"/>
      <c r="C929" s="29"/>
      <c r="D929" s="41"/>
      <c r="E929" s="9"/>
      <c r="F929" s="9"/>
      <c r="G929" s="9"/>
      <c r="H929" s="41"/>
      <c r="I929" s="9"/>
      <c r="J929" s="8"/>
    </row>
    <row r="930">
      <c r="A930" s="10"/>
      <c r="B930" s="10"/>
      <c r="C930" s="29"/>
      <c r="D930" s="41"/>
      <c r="E930" s="9"/>
      <c r="F930" s="9"/>
      <c r="G930" s="9"/>
      <c r="H930" s="41"/>
      <c r="I930" s="9"/>
      <c r="J930" s="8"/>
    </row>
    <row r="931">
      <c r="A931" s="10"/>
      <c r="B931" s="10"/>
      <c r="C931" s="29"/>
      <c r="D931" s="41"/>
      <c r="E931" s="9"/>
      <c r="F931" s="9"/>
      <c r="G931" s="9"/>
      <c r="H931" s="41"/>
      <c r="I931" s="9"/>
      <c r="J931" s="8"/>
    </row>
    <row r="932">
      <c r="A932" s="10"/>
      <c r="B932" s="10"/>
      <c r="C932" s="29"/>
      <c r="D932" s="41"/>
      <c r="E932" s="9"/>
      <c r="F932" s="9"/>
      <c r="G932" s="9"/>
      <c r="H932" s="41"/>
      <c r="I932" s="9"/>
      <c r="J932" s="8"/>
    </row>
    <row r="933">
      <c r="A933" s="10"/>
      <c r="B933" s="10"/>
      <c r="C933" s="29"/>
      <c r="D933" s="41"/>
      <c r="E933" s="9"/>
      <c r="F933" s="9"/>
      <c r="G933" s="9"/>
      <c r="H933" s="41"/>
      <c r="I933" s="9"/>
      <c r="J933" s="8"/>
    </row>
    <row r="934">
      <c r="A934" s="10"/>
      <c r="B934" s="10"/>
      <c r="C934" s="29"/>
      <c r="D934" s="41"/>
      <c r="E934" s="9"/>
      <c r="F934" s="9"/>
      <c r="G934" s="9"/>
      <c r="H934" s="41"/>
      <c r="I934" s="9"/>
      <c r="J934" s="8"/>
    </row>
    <row r="935">
      <c r="A935" s="10"/>
      <c r="B935" s="10"/>
      <c r="C935" s="29"/>
      <c r="D935" s="41"/>
      <c r="E935" s="9"/>
      <c r="F935" s="9"/>
      <c r="G935" s="9"/>
      <c r="H935" s="41"/>
      <c r="I935" s="9"/>
      <c r="J935" s="8"/>
    </row>
    <row r="936">
      <c r="A936" s="10"/>
      <c r="B936" s="10"/>
      <c r="C936" s="29"/>
      <c r="D936" s="41"/>
      <c r="E936" s="9"/>
      <c r="F936" s="9"/>
      <c r="G936" s="9"/>
      <c r="H936" s="41"/>
      <c r="I936" s="9"/>
      <c r="J936" s="8"/>
    </row>
    <row r="937">
      <c r="A937" s="10"/>
      <c r="B937" s="10"/>
      <c r="C937" s="29"/>
      <c r="D937" s="41"/>
      <c r="E937" s="9"/>
      <c r="F937" s="9"/>
      <c r="G937" s="9"/>
      <c r="H937" s="41"/>
      <c r="I937" s="9"/>
      <c r="J937" s="8"/>
    </row>
    <row r="938">
      <c r="A938" s="10"/>
      <c r="B938" s="10"/>
      <c r="C938" s="29"/>
      <c r="D938" s="41"/>
      <c r="E938" s="9"/>
      <c r="F938" s="9"/>
      <c r="G938" s="9"/>
      <c r="H938" s="41"/>
      <c r="I938" s="9"/>
      <c r="J938" s="8"/>
    </row>
    <row r="939">
      <c r="A939" s="10"/>
      <c r="B939" s="10"/>
      <c r="C939" s="29"/>
      <c r="D939" s="41"/>
      <c r="E939" s="9"/>
      <c r="F939" s="9"/>
      <c r="G939" s="9"/>
      <c r="H939" s="41"/>
      <c r="I939" s="9"/>
      <c r="J939" s="8"/>
    </row>
    <row r="940">
      <c r="A940" s="10"/>
      <c r="B940" s="10"/>
      <c r="C940" s="29"/>
      <c r="D940" s="41"/>
      <c r="E940" s="9"/>
      <c r="F940" s="9"/>
      <c r="G940" s="9"/>
      <c r="H940" s="41"/>
      <c r="I940" s="9"/>
      <c r="J940" s="8"/>
    </row>
    <row r="941">
      <c r="A941" s="10"/>
      <c r="B941" s="10"/>
      <c r="C941" s="29"/>
      <c r="D941" s="41"/>
      <c r="E941" s="9"/>
      <c r="F941" s="9"/>
      <c r="G941" s="9"/>
      <c r="H941" s="41"/>
      <c r="I941" s="9"/>
      <c r="J941" s="8"/>
    </row>
    <row r="942">
      <c r="A942" s="10"/>
      <c r="B942" s="10"/>
      <c r="C942" s="29"/>
      <c r="D942" s="41"/>
      <c r="E942" s="9"/>
      <c r="F942" s="9"/>
      <c r="G942" s="9"/>
      <c r="H942" s="41"/>
      <c r="I942" s="9"/>
      <c r="J942" s="8"/>
    </row>
    <row r="943">
      <c r="A943" s="10"/>
      <c r="B943" s="10"/>
      <c r="C943" s="29"/>
      <c r="D943" s="41"/>
      <c r="E943" s="9"/>
      <c r="F943" s="9"/>
      <c r="G943" s="9"/>
      <c r="H943" s="41"/>
      <c r="I943" s="9"/>
      <c r="J943" s="8"/>
    </row>
    <row r="944">
      <c r="A944" s="10"/>
      <c r="B944" s="10"/>
      <c r="C944" s="29"/>
      <c r="D944" s="41"/>
      <c r="E944" s="9"/>
      <c r="F944" s="9"/>
      <c r="G944" s="9"/>
      <c r="H944" s="41"/>
      <c r="I944" s="9"/>
      <c r="J944" s="8"/>
    </row>
    <row r="945">
      <c r="A945" s="10"/>
      <c r="B945" s="10"/>
      <c r="C945" s="29"/>
      <c r="D945" s="41"/>
      <c r="E945" s="9"/>
      <c r="F945" s="9"/>
      <c r="G945" s="9"/>
      <c r="H945" s="41"/>
      <c r="I945" s="9"/>
      <c r="J945" s="8"/>
    </row>
    <row r="946">
      <c r="A946" s="10"/>
      <c r="B946" s="10"/>
      <c r="C946" s="29"/>
      <c r="D946" s="41"/>
      <c r="E946" s="9"/>
      <c r="F946" s="9"/>
      <c r="G946" s="9"/>
      <c r="H946" s="41"/>
      <c r="I946" s="9"/>
      <c r="J946" s="8"/>
    </row>
    <row r="947">
      <c r="A947" s="10"/>
      <c r="B947" s="10"/>
      <c r="C947" s="29"/>
      <c r="D947" s="41"/>
      <c r="E947" s="9"/>
      <c r="F947" s="9"/>
      <c r="G947" s="9"/>
      <c r="H947" s="41"/>
      <c r="I947" s="9"/>
      <c r="J947" s="8"/>
    </row>
    <row r="948">
      <c r="A948" s="10"/>
      <c r="B948" s="10"/>
      <c r="C948" s="29"/>
      <c r="D948" s="41"/>
      <c r="E948" s="9"/>
      <c r="F948" s="9"/>
      <c r="G948" s="9"/>
      <c r="H948" s="41"/>
      <c r="I948" s="9"/>
      <c r="J948" s="8"/>
    </row>
    <row r="949">
      <c r="A949" s="10"/>
      <c r="B949" s="10"/>
      <c r="C949" s="29"/>
      <c r="D949" s="41"/>
      <c r="E949" s="9"/>
      <c r="F949" s="9"/>
      <c r="G949" s="9"/>
      <c r="H949" s="41"/>
      <c r="I949" s="9"/>
      <c r="J949" s="8"/>
    </row>
    <row r="950">
      <c r="A950" s="10"/>
      <c r="B950" s="10"/>
      <c r="C950" s="29"/>
      <c r="D950" s="41"/>
      <c r="E950" s="9"/>
      <c r="F950" s="9"/>
      <c r="G950" s="9"/>
      <c r="H950" s="41"/>
      <c r="I950" s="9"/>
      <c r="J950" s="8"/>
    </row>
    <row r="951">
      <c r="A951" s="10"/>
      <c r="B951" s="10"/>
      <c r="C951" s="29"/>
      <c r="D951" s="41"/>
      <c r="E951" s="9"/>
      <c r="F951" s="9"/>
      <c r="G951" s="9"/>
      <c r="H951" s="41"/>
      <c r="I951" s="9"/>
      <c r="J951" s="8"/>
    </row>
    <row r="952">
      <c r="A952" s="10"/>
      <c r="B952" s="10"/>
      <c r="C952" s="29"/>
      <c r="D952" s="41"/>
      <c r="E952" s="9"/>
      <c r="F952" s="9"/>
      <c r="G952" s="9"/>
      <c r="H952" s="41"/>
      <c r="I952" s="9"/>
      <c r="J952" s="8"/>
    </row>
    <row r="953">
      <c r="A953" s="10"/>
      <c r="B953" s="10"/>
      <c r="C953" s="29"/>
      <c r="D953" s="41"/>
      <c r="E953" s="9"/>
      <c r="F953" s="9"/>
      <c r="G953" s="9"/>
      <c r="H953" s="41"/>
      <c r="I953" s="9"/>
      <c r="J953" s="8"/>
    </row>
    <row r="954">
      <c r="A954" s="10"/>
      <c r="B954" s="10"/>
      <c r="C954" s="29"/>
      <c r="D954" s="41"/>
      <c r="E954" s="9"/>
      <c r="F954" s="9"/>
      <c r="G954" s="9"/>
      <c r="H954" s="41"/>
      <c r="I954" s="9"/>
      <c r="J954" s="8"/>
    </row>
    <row r="955">
      <c r="A955" s="10"/>
      <c r="B955" s="10"/>
      <c r="C955" s="29"/>
      <c r="D955" s="41"/>
      <c r="E955" s="9"/>
      <c r="F955" s="9"/>
      <c r="G955" s="9"/>
      <c r="H955" s="41"/>
      <c r="I955" s="9"/>
      <c r="J955" s="8"/>
    </row>
    <row r="956">
      <c r="A956" s="10"/>
      <c r="B956" s="10"/>
      <c r="C956" s="29"/>
      <c r="D956" s="41"/>
      <c r="E956" s="9"/>
      <c r="F956" s="9"/>
      <c r="G956" s="9"/>
      <c r="H956" s="41"/>
      <c r="I956" s="9"/>
      <c r="J956" s="8"/>
    </row>
    <row r="957">
      <c r="A957" s="10"/>
      <c r="B957" s="10"/>
      <c r="C957" s="29"/>
      <c r="D957" s="41"/>
      <c r="E957" s="9"/>
      <c r="F957" s="9"/>
      <c r="G957" s="9"/>
      <c r="H957" s="41"/>
      <c r="I957" s="9"/>
      <c r="J957" s="8"/>
    </row>
    <row r="958">
      <c r="A958" s="10"/>
      <c r="B958" s="10"/>
      <c r="C958" s="29"/>
      <c r="D958" s="41"/>
      <c r="E958" s="9"/>
      <c r="F958" s="9"/>
      <c r="G958" s="9"/>
      <c r="H958" s="41"/>
      <c r="I958" s="9"/>
      <c r="J958" s="8"/>
    </row>
    <row r="959">
      <c r="A959" s="10"/>
      <c r="B959" s="10"/>
      <c r="C959" s="29"/>
      <c r="D959" s="41"/>
      <c r="E959" s="9"/>
      <c r="F959" s="9"/>
      <c r="G959" s="9"/>
      <c r="H959" s="41"/>
      <c r="I959" s="9"/>
      <c r="J959" s="8"/>
    </row>
    <row r="960">
      <c r="A960" s="10"/>
      <c r="B960" s="10"/>
      <c r="C960" s="29"/>
      <c r="D960" s="41"/>
      <c r="E960" s="9"/>
      <c r="F960" s="9"/>
      <c r="G960" s="9"/>
      <c r="H960" s="41"/>
      <c r="I960" s="9"/>
      <c r="J960" s="8"/>
    </row>
    <row r="961">
      <c r="A961" s="10"/>
      <c r="B961" s="10"/>
      <c r="C961" s="29"/>
      <c r="D961" s="41"/>
      <c r="E961" s="9"/>
      <c r="F961" s="9"/>
      <c r="G961" s="9"/>
      <c r="H961" s="41"/>
      <c r="I961" s="9"/>
      <c r="J961" s="8"/>
    </row>
    <row r="962">
      <c r="A962" s="10"/>
      <c r="B962" s="10"/>
      <c r="C962" s="29"/>
      <c r="D962" s="41"/>
      <c r="E962" s="9"/>
      <c r="F962" s="9"/>
      <c r="G962" s="9"/>
      <c r="H962" s="41"/>
      <c r="I962" s="9"/>
      <c r="J962" s="8"/>
    </row>
    <row r="963">
      <c r="A963" s="10"/>
      <c r="B963" s="10"/>
      <c r="C963" s="29"/>
      <c r="D963" s="41"/>
      <c r="E963" s="9"/>
      <c r="F963" s="9"/>
      <c r="G963" s="9"/>
      <c r="H963" s="41"/>
      <c r="I963" s="9"/>
      <c r="J963" s="8"/>
    </row>
    <row r="964">
      <c r="A964" s="10"/>
      <c r="B964" s="10"/>
      <c r="C964" s="29"/>
      <c r="D964" s="41"/>
      <c r="E964" s="9"/>
      <c r="F964" s="9"/>
      <c r="G964" s="9"/>
      <c r="H964" s="41"/>
      <c r="I964" s="9"/>
      <c r="J964" s="8"/>
    </row>
    <row r="965">
      <c r="A965" s="10"/>
      <c r="B965" s="10"/>
      <c r="C965" s="29"/>
      <c r="D965" s="41"/>
      <c r="E965" s="9"/>
      <c r="F965" s="9"/>
      <c r="G965" s="9"/>
      <c r="H965" s="41"/>
      <c r="I965" s="9"/>
      <c r="J965" s="8"/>
    </row>
    <row r="966">
      <c r="A966" s="10"/>
      <c r="B966" s="10"/>
      <c r="C966" s="29"/>
      <c r="D966" s="41"/>
      <c r="E966" s="9"/>
      <c r="F966" s="9"/>
      <c r="G966" s="9"/>
      <c r="H966" s="41"/>
      <c r="I966" s="9"/>
      <c r="J966" s="8"/>
    </row>
    <row r="967">
      <c r="A967" s="10"/>
      <c r="B967" s="10"/>
      <c r="C967" s="29"/>
      <c r="D967" s="41"/>
      <c r="E967" s="9"/>
      <c r="F967" s="9"/>
      <c r="G967" s="9"/>
      <c r="H967" s="41"/>
      <c r="I967" s="9"/>
      <c r="J967" s="8"/>
    </row>
    <row r="968">
      <c r="A968" s="10"/>
      <c r="B968" s="10"/>
      <c r="C968" s="29"/>
      <c r="D968" s="41"/>
      <c r="E968" s="9"/>
      <c r="F968" s="9"/>
      <c r="G968" s="9"/>
      <c r="H968" s="41"/>
      <c r="I968" s="9"/>
      <c r="J968" s="8"/>
    </row>
    <row r="969">
      <c r="A969" s="10"/>
      <c r="B969" s="10"/>
      <c r="C969" s="29"/>
      <c r="D969" s="41"/>
      <c r="E969" s="9"/>
      <c r="F969" s="9"/>
      <c r="G969" s="9"/>
      <c r="H969" s="41"/>
      <c r="I969" s="9"/>
      <c r="J969" s="8"/>
    </row>
    <row r="970">
      <c r="A970" s="10"/>
      <c r="B970" s="10"/>
      <c r="C970" s="29"/>
      <c r="D970" s="41"/>
      <c r="E970" s="9"/>
      <c r="F970" s="9"/>
      <c r="G970" s="9"/>
      <c r="H970" s="41"/>
      <c r="I970" s="9"/>
      <c r="J970" s="8"/>
    </row>
    <row r="971">
      <c r="A971" s="10"/>
      <c r="B971" s="10"/>
      <c r="C971" s="29"/>
      <c r="D971" s="41"/>
      <c r="E971" s="9"/>
      <c r="F971" s="9"/>
      <c r="G971" s="9"/>
      <c r="H971" s="41"/>
      <c r="I971" s="9"/>
      <c r="J971" s="8"/>
    </row>
    <row r="972">
      <c r="A972" s="10"/>
      <c r="B972" s="10"/>
      <c r="C972" s="29"/>
      <c r="D972" s="41"/>
      <c r="E972" s="9"/>
      <c r="F972" s="9"/>
      <c r="G972" s="9"/>
      <c r="H972" s="41"/>
      <c r="I972" s="9"/>
      <c r="J972" s="8"/>
    </row>
    <row r="973">
      <c r="A973" s="10"/>
      <c r="B973" s="10"/>
      <c r="C973" s="29"/>
      <c r="D973" s="41"/>
      <c r="E973" s="9"/>
      <c r="F973" s="9"/>
      <c r="G973" s="9"/>
      <c r="H973" s="41"/>
      <c r="I973" s="9"/>
      <c r="J973" s="8"/>
    </row>
    <row r="974">
      <c r="A974" s="10"/>
      <c r="B974" s="10"/>
      <c r="C974" s="29"/>
      <c r="D974" s="41"/>
      <c r="E974" s="9"/>
      <c r="F974" s="9"/>
      <c r="G974" s="9"/>
      <c r="H974" s="41"/>
      <c r="I974" s="9"/>
      <c r="J974" s="8"/>
    </row>
    <row r="975">
      <c r="A975" s="10"/>
      <c r="B975" s="10"/>
      <c r="C975" s="29"/>
      <c r="D975" s="41"/>
      <c r="E975" s="9"/>
      <c r="F975" s="9"/>
      <c r="G975" s="9"/>
      <c r="H975" s="41"/>
      <c r="I975" s="9"/>
      <c r="J975" s="8"/>
    </row>
    <row r="976">
      <c r="A976" s="10"/>
      <c r="B976" s="10"/>
      <c r="C976" s="29"/>
      <c r="D976" s="41"/>
      <c r="E976" s="9"/>
      <c r="F976" s="9"/>
      <c r="G976" s="9"/>
      <c r="H976" s="41"/>
      <c r="I976" s="9"/>
      <c r="J976" s="8"/>
    </row>
    <row r="977">
      <c r="A977" s="10"/>
      <c r="B977" s="10"/>
      <c r="C977" s="29"/>
      <c r="D977" s="41"/>
      <c r="E977" s="9"/>
      <c r="F977" s="9"/>
      <c r="G977" s="9"/>
      <c r="H977" s="41"/>
      <c r="I977" s="9"/>
      <c r="J977" s="8"/>
    </row>
    <row r="978">
      <c r="A978" s="10"/>
      <c r="B978" s="10"/>
      <c r="C978" s="29"/>
      <c r="D978" s="41"/>
      <c r="E978" s="9"/>
      <c r="F978" s="9"/>
      <c r="G978" s="9"/>
      <c r="H978" s="41"/>
      <c r="I978" s="9"/>
      <c r="J978" s="8"/>
    </row>
    <row r="979">
      <c r="A979" s="10"/>
      <c r="B979" s="10"/>
      <c r="C979" s="29"/>
      <c r="D979" s="41"/>
      <c r="E979" s="9"/>
      <c r="F979" s="9"/>
      <c r="G979" s="9"/>
      <c r="H979" s="41"/>
      <c r="I979" s="9"/>
      <c r="J979" s="8"/>
    </row>
    <row r="980">
      <c r="A980" s="10"/>
      <c r="B980" s="10"/>
      <c r="C980" s="29"/>
      <c r="D980" s="41"/>
      <c r="E980" s="9"/>
      <c r="F980" s="9"/>
      <c r="G980" s="9"/>
      <c r="H980" s="41"/>
      <c r="I980" s="9"/>
      <c r="J980" s="8"/>
    </row>
    <row r="981">
      <c r="A981" s="10"/>
      <c r="B981" s="10"/>
      <c r="C981" s="29"/>
      <c r="D981" s="41"/>
      <c r="E981" s="9"/>
      <c r="F981" s="9"/>
      <c r="G981" s="9"/>
      <c r="H981" s="41"/>
      <c r="I981" s="9"/>
      <c r="J981" s="8"/>
    </row>
    <row r="982">
      <c r="A982" s="10"/>
      <c r="B982" s="10"/>
      <c r="C982" s="29"/>
      <c r="D982" s="41"/>
      <c r="E982" s="9"/>
      <c r="F982" s="9"/>
      <c r="G982" s="9"/>
      <c r="H982" s="41"/>
      <c r="I982" s="9"/>
      <c r="J982" s="8"/>
    </row>
    <row r="983">
      <c r="A983" s="10"/>
      <c r="B983" s="10"/>
      <c r="C983" s="29"/>
      <c r="D983" s="41"/>
      <c r="E983" s="9"/>
      <c r="F983" s="9"/>
      <c r="G983" s="9"/>
      <c r="H983" s="41"/>
      <c r="I983" s="9"/>
      <c r="J983" s="8"/>
    </row>
    <row r="984">
      <c r="A984" s="10"/>
      <c r="B984" s="10"/>
      <c r="C984" s="29"/>
      <c r="D984" s="41"/>
      <c r="E984" s="9"/>
      <c r="F984" s="9"/>
      <c r="G984" s="9"/>
      <c r="H984" s="41"/>
      <c r="I984" s="9"/>
      <c r="J984" s="8"/>
    </row>
    <row r="985">
      <c r="A985" s="10"/>
      <c r="B985" s="10"/>
      <c r="C985" s="29"/>
      <c r="D985" s="41"/>
      <c r="E985" s="9"/>
      <c r="F985" s="9"/>
      <c r="G985" s="9"/>
      <c r="H985" s="41"/>
      <c r="I985" s="9"/>
      <c r="J985" s="8"/>
    </row>
    <row r="986">
      <c r="A986" s="10"/>
      <c r="B986" s="10"/>
      <c r="C986" s="29"/>
      <c r="D986" s="41"/>
      <c r="E986" s="9"/>
      <c r="F986" s="9"/>
      <c r="G986" s="9"/>
      <c r="H986" s="41"/>
      <c r="I986" s="9"/>
      <c r="J986" s="8"/>
    </row>
    <row r="987">
      <c r="A987" s="10"/>
      <c r="B987" s="10"/>
      <c r="C987" s="29"/>
      <c r="D987" s="41"/>
      <c r="E987" s="9"/>
      <c r="F987" s="9"/>
      <c r="G987" s="9"/>
      <c r="H987" s="41"/>
      <c r="I987" s="9"/>
      <c r="J987" s="8"/>
    </row>
    <row r="988">
      <c r="A988" s="10"/>
      <c r="B988" s="10"/>
      <c r="C988" s="29"/>
      <c r="D988" s="41"/>
      <c r="E988" s="9"/>
      <c r="F988" s="9"/>
      <c r="G988" s="9"/>
      <c r="H988" s="41"/>
      <c r="I988" s="9"/>
      <c r="J988" s="8"/>
    </row>
    <row r="989">
      <c r="A989" s="10"/>
      <c r="B989" s="10"/>
      <c r="C989" s="29"/>
      <c r="D989" s="41"/>
      <c r="E989" s="9"/>
      <c r="F989" s="9"/>
      <c r="G989" s="9"/>
      <c r="H989" s="41"/>
      <c r="I989" s="9"/>
      <c r="J989" s="8"/>
    </row>
    <row r="990">
      <c r="A990" s="10"/>
      <c r="B990" s="10"/>
      <c r="C990" s="29"/>
      <c r="D990" s="41"/>
      <c r="E990" s="9"/>
      <c r="F990" s="9"/>
      <c r="G990" s="9"/>
      <c r="H990" s="41"/>
      <c r="I990" s="9"/>
      <c r="J990" s="8"/>
    </row>
    <row r="991">
      <c r="A991" s="10"/>
      <c r="B991" s="10"/>
      <c r="C991" s="29"/>
      <c r="D991" s="41"/>
      <c r="E991" s="9"/>
      <c r="F991" s="9"/>
      <c r="G991" s="9"/>
      <c r="H991" s="41"/>
      <c r="I991" s="9"/>
      <c r="J991" s="8"/>
    </row>
    <row r="992">
      <c r="A992" s="10"/>
      <c r="B992" s="10"/>
      <c r="C992" s="29"/>
      <c r="D992" s="41"/>
      <c r="E992" s="9"/>
      <c r="F992" s="9"/>
      <c r="G992" s="9"/>
      <c r="H992" s="41"/>
      <c r="I992" s="9"/>
      <c r="J992" s="8"/>
    </row>
    <row r="993">
      <c r="A993" s="10"/>
      <c r="B993" s="10"/>
      <c r="C993" s="29"/>
      <c r="D993" s="41"/>
      <c r="E993" s="9"/>
      <c r="F993" s="9"/>
      <c r="G993" s="9"/>
      <c r="H993" s="41"/>
      <c r="I993" s="9"/>
      <c r="J993" s="8"/>
    </row>
    <row r="994">
      <c r="A994" s="10"/>
      <c r="B994" s="10"/>
      <c r="C994" s="29"/>
      <c r="D994" s="41"/>
      <c r="E994" s="9"/>
      <c r="F994" s="9"/>
      <c r="G994" s="9"/>
      <c r="H994" s="41"/>
      <c r="I994" s="9"/>
      <c r="J994" s="8"/>
    </row>
    <row r="995">
      <c r="A995" s="10"/>
      <c r="B995" s="10"/>
      <c r="C995" s="29"/>
      <c r="D995" s="41"/>
      <c r="E995" s="9"/>
      <c r="F995" s="9"/>
      <c r="G995" s="9"/>
      <c r="H995" s="41"/>
      <c r="I995" s="9"/>
      <c r="J995" s="8"/>
    </row>
    <row r="996">
      <c r="A996" s="10"/>
      <c r="B996" s="10"/>
      <c r="C996" s="29"/>
      <c r="D996" s="41"/>
      <c r="E996" s="9"/>
      <c r="F996" s="9"/>
      <c r="G996" s="9"/>
      <c r="H996" s="41"/>
      <c r="I996" s="9"/>
      <c r="J996" s="8"/>
    </row>
    <row r="997">
      <c r="A997" s="10"/>
      <c r="B997" s="10"/>
      <c r="C997" s="29"/>
      <c r="D997" s="41"/>
      <c r="E997" s="9"/>
      <c r="F997" s="9"/>
      <c r="G997" s="9"/>
      <c r="H997" s="41"/>
      <c r="I997" s="9"/>
      <c r="J997" s="8"/>
    </row>
    <row r="998">
      <c r="A998" s="10"/>
      <c r="B998" s="10"/>
      <c r="C998" s="29"/>
      <c r="D998" s="41"/>
      <c r="E998" s="9"/>
      <c r="F998" s="9"/>
      <c r="G998" s="9"/>
      <c r="H998" s="41"/>
      <c r="I998" s="9"/>
      <c r="J998" s="8"/>
    </row>
    <row r="999">
      <c r="A999" s="10"/>
      <c r="B999" s="10"/>
      <c r="C999" s="29"/>
      <c r="D999" s="41"/>
      <c r="E999" s="9"/>
      <c r="F999" s="9"/>
      <c r="G999" s="9"/>
      <c r="H999" s="41"/>
      <c r="I999" s="9"/>
      <c r="J999" s="8"/>
    </row>
    <row r="1000">
      <c r="A1000" s="10"/>
      <c r="B1000" s="10"/>
      <c r="C1000" s="29"/>
      <c r="D1000" s="41"/>
      <c r="E1000" s="9"/>
      <c r="F1000" s="9"/>
      <c r="G1000" s="9"/>
      <c r="H1000" s="41"/>
      <c r="I1000" s="9"/>
      <c r="J1000" s="8"/>
    </row>
    <row r="1001">
      <c r="A1001" s="10"/>
      <c r="B1001" s="10"/>
      <c r="C1001" s="29"/>
      <c r="D1001" s="41"/>
      <c r="E1001" s="9"/>
      <c r="F1001" s="9"/>
      <c r="G1001" s="9"/>
      <c r="H1001" s="41"/>
      <c r="I1001" s="9"/>
      <c r="J1001" s="8"/>
    </row>
    <row r="1002">
      <c r="A1002" s="10"/>
      <c r="B1002" s="10"/>
      <c r="C1002" s="29"/>
      <c r="D1002" s="41"/>
      <c r="E1002" s="9"/>
      <c r="F1002" s="9"/>
      <c r="G1002" s="9"/>
      <c r="H1002" s="41"/>
      <c r="I1002" s="9"/>
      <c r="J1002" s="8"/>
    </row>
    <row r="1003">
      <c r="A1003" s="10"/>
      <c r="B1003" s="10"/>
      <c r="C1003" s="29"/>
      <c r="D1003" s="41"/>
      <c r="E1003" s="9"/>
      <c r="F1003" s="9"/>
      <c r="G1003" s="9"/>
      <c r="H1003" s="41"/>
      <c r="I1003" s="9"/>
      <c r="J1003" s="8"/>
    </row>
    <row r="1004">
      <c r="A1004" s="10"/>
      <c r="B1004" s="10"/>
      <c r="C1004" s="29"/>
      <c r="D1004" s="41"/>
      <c r="E1004" s="9"/>
      <c r="F1004" s="9"/>
      <c r="G1004" s="9"/>
      <c r="H1004" s="41"/>
      <c r="I1004" s="9"/>
      <c r="J1004" s="8"/>
    </row>
    <row r="1005">
      <c r="A1005" s="10"/>
      <c r="B1005" s="10"/>
      <c r="C1005" s="29"/>
      <c r="D1005" s="41"/>
      <c r="E1005" s="9"/>
      <c r="F1005" s="9"/>
      <c r="G1005" s="9"/>
      <c r="H1005" s="41"/>
      <c r="I1005" s="9"/>
      <c r="J1005" s="8"/>
    </row>
    <row r="1006">
      <c r="A1006" s="10"/>
      <c r="B1006" s="10"/>
      <c r="C1006" s="29"/>
      <c r="D1006" s="41"/>
      <c r="E1006" s="9"/>
      <c r="F1006" s="9"/>
      <c r="G1006" s="9"/>
      <c r="H1006" s="41"/>
      <c r="I1006" s="9"/>
      <c r="J1006" s="8"/>
    </row>
    <row r="1007">
      <c r="A1007" s="10"/>
      <c r="B1007" s="10"/>
      <c r="C1007" s="29"/>
      <c r="D1007" s="41"/>
      <c r="E1007" s="9"/>
      <c r="F1007" s="9"/>
      <c r="G1007" s="9"/>
      <c r="H1007" s="41"/>
      <c r="I1007" s="9"/>
      <c r="J1007" s="8"/>
    </row>
    <row r="1008">
      <c r="A1008" s="10"/>
      <c r="B1008" s="10"/>
      <c r="C1008" s="29"/>
      <c r="D1008" s="41"/>
      <c r="E1008" s="9"/>
      <c r="F1008" s="9"/>
      <c r="G1008" s="9"/>
      <c r="H1008" s="41"/>
      <c r="I1008" s="9"/>
      <c r="J1008" s="8"/>
    </row>
    <row r="1009">
      <c r="A1009" s="10"/>
      <c r="B1009" s="10"/>
      <c r="C1009" s="29"/>
      <c r="D1009" s="41"/>
      <c r="E1009" s="9"/>
      <c r="F1009" s="9"/>
      <c r="G1009" s="9"/>
      <c r="H1009" s="41"/>
      <c r="I1009" s="9"/>
      <c r="J1009" s="8"/>
    </row>
    <row r="1010">
      <c r="A1010" s="10"/>
      <c r="B1010" s="10"/>
      <c r="C1010" s="29"/>
      <c r="D1010" s="41"/>
      <c r="E1010" s="9"/>
      <c r="F1010" s="9"/>
      <c r="G1010" s="9"/>
      <c r="H1010" s="41"/>
      <c r="I1010" s="9"/>
      <c r="J1010" s="8"/>
    </row>
    <row r="1011">
      <c r="A1011" s="10"/>
      <c r="B1011" s="10"/>
      <c r="C1011" s="29"/>
      <c r="D1011" s="41"/>
      <c r="E1011" s="9"/>
      <c r="F1011" s="9"/>
      <c r="G1011" s="9"/>
      <c r="H1011" s="41"/>
      <c r="I1011" s="9"/>
      <c r="J1011" s="8"/>
    </row>
    <row r="1012">
      <c r="A1012" s="10"/>
      <c r="B1012" s="10"/>
      <c r="C1012" s="29"/>
      <c r="D1012" s="41"/>
      <c r="E1012" s="9"/>
      <c r="F1012" s="9"/>
      <c r="G1012" s="9"/>
      <c r="H1012" s="41"/>
      <c r="I1012" s="9"/>
      <c r="J1012" s="8"/>
    </row>
    <row r="1013">
      <c r="A1013" s="10"/>
      <c r="B1013" s="10"/>
      <c r="C1013" s="29"/>
      <c r="D1013" s="41"/>
      <c r="E1013" s="9"/>
      <c r="F1013" s="9"/>
      <c r="G1013" s="9"/>
      <c r="H1013" s="41"/>
      <c r="I1013" s="9"/>
      <c r="J1013" s="8"/>
    </row>
    <row r="1014">
      <c r="A1014" s="10"/>
      <c r="B1014" s="10"/>
      <c r="C1014" s="29"/>
      <c r="D1014" s="41"/>
      <c r="E1014" s="9"/>
      <c r="F1014" s="9"/>
      <c r="G1014" s="9"/>
      <c r="H1014" s="41"/>
      <c r="I1014" s="9"/>
      <c r="J1014" s="8"/>
    </row>
    <row r="1015">
      <c r="A1015" s="10"/>
      <c r="B1015" s="10"/>
      <c r="C1015" s="29"/>
      <c r="D1015" s="41"/>
      <c r="E1015" s="9"/>
      <c r="F1015" s="9"/>
      <c r="G1015" s="9"/>
      <c r="H1015" s="41"/>
      <c r="I1015" s="9"/>
      <c r="J1015" s="8"/>
    </row>
    <row r="1016">
      <c r="A1016" s="10"/>
      <c r="B1016" s="10"/>
      <c r="C1016" s="29"/>
      <c r="D1016" s="41"/>
      <c r="E1016" s="9"/>
      <c r="F1016" s="9"/>
      <c r="G1016" s="9"/>
      <c r="H1016" s="41"/>
      <c r="I1016" s="9"/>
      <c r="J1016" s="8"/>
    </row>
    <row r="1017">
      <c r="A1017" s="10"/>
      <c r="B1017" s="10"/>
      <c r="C1017" s="29"/>
      <c r="D1017" s="41"/>
      <c r="E1017" s="9"/>
      <c r="F1017" s="9"/>
      <c r="G1017" s="9"/>
      <c r="H1017" s="41"/>
      <c r="I1017" s="9"/>
      <c r="J1017" s="8"/>
    </row>
    <row r="1018">
      <c r="A1018" s="10"/>
      <c r="B1018" s="10"/>
      <c r="C1018" s="29"/>
      <c r="D1018" s="41"/>
      <c r="E1018" s="9"/>
      <c r="F1018" s="9"/>
      <c r="G1018" s="9"/>
      <c r="H1018" s="41"/>
      <c r="I1018" s="9"/>
      <c r="J1018" s="8"/>
    </row>
    <row r="1019">
      <c r="A1019" s="10"/>
      <c r="B1019" s="10"/>
      <c r="C1019" s="29"/>
      <c r="D1019" s="41"/>
      <c r="E1019" s="9"/>
      <c r="F1019" s="9"/>
      <c r="G1019" s="9"/>
      <c r="H1019" s="41"/>
      <c r="I1019" s="9"/>
      <c r="J1019" s="8"/>
    </row>
    <row r="1020">
      <c r="A1020" s="10"/>
      <c r="B1020" s="10"/>
      <c r="C1020" s="29"/>
      <c r="D1020" s="41"/>
      <c r="E1020" s="9"/>
      <c r="F1020" s="9"/>
      <c r="G1020" s="9"/>
      <c r="H1020" s="41"/>
      <c r="I1020" s="9"/>
      <c r="J1020" s="8"/>
    </row>
    <row r="1021">
      <c r="A1021" s="10"/>
      <c r="B1021" s="10"/>
      <c r="C1021" s="29"/>
      <c r="D1021" s="41"/>
      <c r="E1021" s="9"/>
      <c r="F1021" s="9"/>
      <c r="G1021" s="9"/>
      <c r="H1021" s="41"/>
      <c r="I1021" s="9"/>
      <c r="J1021" s="8"/>
    </row>
    <row r="1022">
      <c r="A1022" s="10"/>
      <c r="B1022" s="10"/>
      <c r="C1022" s="29"/>
      <c r="D1022" s="41"/>
      <c r="E1022" s="9"/>
      <c r="F1022" s="9"/>
      <c r="G1022" s="9"/>
      <c r="H1022" s="41"/>
      <c r="I1022" s="9"/>
      <c r="J1022" s="8"/>
    </row>
    <row r="1023">
      <c r="A1023" s="10"/>
      <c r="B1023" s="10"/>
      <c r="C1023" s="29"/>
      <c r="D1023" s="41"/>
      <c r="E1023" s="9"/>
      <c r="F1023" s="9"/>
      <c r="G1023" s="9"/>
      <c r="H1023" s="41"/>
      <c r="I1023" s="9"/>
      <c r="J1023" s="8"/>
    </row>
    <row r="1024">
      <c r="A1024" s="10"/>
      <c r="B1024" s="10"/>
      <c r="C1024" s="29"/>
      <c r="D1024" s="41"/>
      <c r="E1024" s="9"/>
      <c r="F1024" s="9"/>
      <c r="G1024" s="9"/>
      <c r="H1024" s="41"/>
      <c r="I1024" s="9"/>
      <c r="J1024" s="8"/>
    </row>
    <row r="1025">
      <c r="A1025" s="10"/>
      <c r="B1025" s="10"/>
      <c r="C1025" s="29"/>
      <c r="D1025" s="41"/>
      <c r="E1025" s="9"/>
      <c r="F1025" s="9"/>
      <c r="G1025" s="9"/>
      <c r="H1025" s="41"/>
      <c r="I1025" s="9"/>
      <c r="J1025" s="8"/>
    </row>
    <row r="1026">
      <c r="A1026" s="10"/>
      <c r="B1026" s="10"/>
      <c r="C1026" s="29"/>
      <c r="D1026" s="41"/>
      <c r="E1026" s="9"/>
      <c r="F1026" s="9"/>
      <c r="G1026" s="9"/>
      <c r="H1026" s="41"/>
      <c r="I1026" s="9"/>
      <c r="J1026" s="8"/>
    </row>
    <row r="1027">
      <c r="A1027" s="10"/>
      <c r="B1027" s="10"/>
      <c r="C1027" s="29"/>
      <c r="D1027" s="41"/>
      <c r="E1027" s="9"/>
      <c r="F1027" s="9"/>
      <c r="G1027" s="9"/>
      <c r="H1027" s="41"/>
      <c r="I1027" s="9"/>
      <c r="J1027" s="8"/>
    </row>
    <row r="1028">
      <c r="A1028" s="10"/>
      <c r="B1028" s="10"/>
      <c r="C1028" s="29"/>
      <c r="D1028" s="41"/>
      <c r="E1028" s="9"/>
      <c r="F1028" s="9"/>
      <c r="G1028" s="9"/>
      <c r="H1028" s="41"/>
      <c r="I1028" s="9"/>
      <c r="J1028" s="8"/>
    </row>
    <row r="1029">
      <c r="A1029" s="10"/>
      <c r="B1029" s="10"/>
      <c r="C1029" s="29"/>
      <c r="D1029" s="41"/>
      <c r="E1029" s="9"/>
      <c r="F1029" s="9"/>
      <c r="G1029" s="9"/>
      <c r="H1029" s="41"/>
      <c r="I1029" s="9"/>
      <c r="J1029" s="8"/>
    </row>
    <row r="1030">
      <c r="A1030" s="10"/>
      <c r="B1030" s="10"/>
      <c r="C1030" s="29"/>
      <c r="D1030" s="41"/>
      <c r="E1030" s="9"/>
      <c r="F1030" s="9"/>
      <c r="G1030" s="9"/>
      <c r="H1030" s="41"/>
      <c r="I1030" s="9"/>
      <c r="J1030" s="8"/>
    </row>
    <row r="1031">
      <c r="A1031" s="10"/>
      <c r="B1031" s="10"/>
      <c r="C1031" s="29"/>
      <c r="D1031" s="41"/>
      <c r="E1031" s="9"/>
      <c r="F1031" s="9"/>
      <c r="G1031" s="9"/>
      <c r="H1031" s="41"/>
      <c r="I1031" s="9"/>
      <c r="J1031" s="8"/>
    </row>
    <row r="1032">
      <c r="A1032" s="10"/>
      <c r="B1032" s="10"/>
      <c r="C1032" s="29"/>
      <c r="D1032" s="41"/>
      <c r="E1032" s="9"/>
      <c r="F1032" s="9"/>
      <c r="G1032" s="9"/>
      <c r="H1032" s="41"/>
      <c r="I1032" s="9"/>
      <c r="J1032" s="8"/>
    </row>
    <row r="1033">
      <c r="A1033" s="10"/>
      <c r="B1033" s="10"/>
      <c r="C1033" s="29"/>
      <c r="D1033" s="41"/>
      <c r="E1033" s="9"/>
      <c r="F1033" s="9"/>
      <c r="G1033" s="9"/>
      <c r="H1033" s="41"/>
      <c r="I1033" s="9"/>
      <c r="J1033" s="8"/>
    </row>
    <row r="1034">
      <c r="A1034" s="10"/>
      <c r="B1034" s="10"/>
      <c r="C1034" s="29"/>
      <c r="D1034" s="41"/>
      <c r="E1034" s="9"/>
      <c r="F1034" s="9"/>
      <c r="G1034" s="9"/>
      <c r="H1034" s="41"/>
      <c r="I1034" s="9"/>
      <c r="J1034" s="8"/>
    </row>
    <row r="1035">
      <c r="A1035" s="10"/>
      <c r="B1035" s="10"/>
      <c r="C1035" s="29"/>
      <c r="D1035" s="41"/>
      <c r="E1035" s="9"/>
      <c r="F1035" s="9"/>
      <c r="G1035" s="9"/>
      <c r="H1035" s="41"/>
      <c r="I1035" s="9"/>
      <c r="J1035" s="8"/>
    </row>
    <row r="1036">
      <c r="A1036" s="10"/>
      <c r="B1036" s="10"/>
      <c r="C1036" s="29"/>
      <c r="D1036" s="41"/>
      <c r="E1036" s="9"/>
      <c r="F1036" s="9"/>
      <c r="G1036" s="9"/>
      <c r="H1036" s="41"/>
      <c r="I1036" s="9"/>
      <c r="J1036" s="8"/>
    </row>
    <row r="1037">
      <c r="A1037" s="10"/>
      <c r="B1037" s="10"/>
      <c r="C1037" s="29"/>
      <c r="D1037" s="41"/>
      <c r="E1037" s="9"/>
      <c r="F1037" s="9"/>
      <c r="G1037" s="9"/>
      <c r="H1037" s="41"/>
      <c r="I1037" s="9"/>
      <c r="J1037" s="8"/>
    </row>
    <row r="1038">
      <c r="A1038" s="10"/>
      <c r="B1038" s="10"/>
      <c r="C1038" s="29"/>
      <c r="D1038" s="41"/>
      <c r="E1038" s="9"/>
      <c r="F1038" s="9"/>
      <c r="G1038" s="9"/>
      <c r="H1038" s="41"/>
      <c r="I1038" s="9"/>
      <c r="J1038" s="8"/>
    </row>
    <row r="1039">
      <c r="A1039" s="10"/>
      <c r="B1039" s="10"/>
      <c r="C1039" s="29"/>
      <c r="D1039" s="41"/>
      <c r="E1039" s="9"/>
      <c r="F1039" s="9"/>
      <c r="G1039" s="9"/>
      <c r="H1039" s="41"/>
      <c r="I1039" s="9"/>
      <c r="J1039" s="8"/>
    </row>
    <row r="1040">
      <c r="A1040" s="10"/>
      <c r="B1040" s="10"/>
      <c r="C1040" s="29"/>
      <c r="D1040" s="41"/>
      <c r="E1040" s="9"/>
      <c r="F1040" s="9"/>
      <c r="G1040" s="9"/>
      <c r="H1040" s="41"/>
      <c r="I1040" s="9"/>
      <c r="J1040" s="8"/>
    </row>
    <row r="1041">
      <c r="A1041" s="10"/>
      <c r="B1041" s="10"/>
      <c r="C1041" s="29"/>
      <c r="D1041" s="41"/>
      <c r="E1041" s="9"/>
      <c r="F1041" s="9"/>
      <c r="G1041" s="9"/>
      <c r="H1041" s="41"/>
      <c r="I1041" s="9"/>
      <c r="J1041" s="8"/>
    </row>
    <row r="1042">
      <c r="A1042" s="10"/>
      <c r="B1042" s="10"/>
      <c r="C1042" s="29"/>
      <c r="D1042" s="41"/>
      <c r="E1042" s="9"/>
      <c r="F1042" s="9"/>
      <c r="G1042" s="9"/>
      <c r="H1042" s="41"/>
      <c r="I1042" s="9"/>
      <c r="J1042" s="8"/>
    </row>
    <row r="1043">
      <c r="A1043" s="10"/>
      <c r="B1043" s="10"/>
      <c r="C1043" s="29"/>
      <c r="D1043" s="41"/>
      <c r="E1043" s="9"/>
      <c r="F1043" s="9"/>
      <c r="G1043" s="9"/>
      <c r="H1043" s="41"/>
      <c r="I1043" s="9"/>
      <c r="J1043" s="8"/>
    </row>
    <row r="1044">
      <c r="A1044" s="10"/>
      <c r="B1044" s="10"/>
      <c r="C1044" s="29"/>
      <c r="D1044" s="41"/>
      <c r="E1044" s="9"/>
      <c r="F1044" s="9"/>
      <c r="G1044" s="9"/>
      <c r="H1044" s="41"/>
      <c r="I1044" s="9"/>
      <c r="J1044" s="8"/>
    </row>
    <row r="1045">
      <c r="A1045" s="10"/>
      <c r="B1045" s="10"/>
      <c r="C1045" s="29"/>
      <c r="D1045" s="41"/>
      <c r="E1045" s="9"/>
      <c r="F1045" s="9"/>
      <c r="G1045" s="9"/>
      <c r="H1045" s="41"/>
      <c r="I1045" s="9"/>
      <c r="J1045" s="8"/>
    </row>
    <row r="1046">
      <c r="A1046" s="10"/>
      <c r="B1046" s="10"/>
      <c r="C1046" s="29"/>
      <c r="D1046" s="41"/>
      <c r="E1046" s="9"/>
      <c r="F1046" s="9"/>
      <c r="G1046" s="9"/>
      <c r="H1046" s="41"/>
      <c r="I1046" s="9"/>
      <c r="J1046" s="8"/>
    </row>
    <row r="1047">
      <c r="A1047" s="10"/>
      <c r="B1047" s="10"/>
      <c r="C1047" s="29"/>
      <c r="D1047" s="41"/>
      <c r="E1047" s="9"/>
      <c r="F1047" s="9"/>
      <c r="G1047" s="9"/>
      <c r="H1047" s="41"/>
      <c r="I1047" s="9"/>
      <c r="J1047" s="8"/>
    </row>
    <row r="1048">
      <c r="A1048" s="10"/>
      <c r="B1048" s="10"/>
      <c r="C1048" s="29"/>
      <c r="D1048" s="41"/>
      <c r="E1048" s="9"/>
      <c r="F1048" s="9"/>
      <c r="G1048" s="9"/>
      <c r="H1048" s="41"/>
      <c r="I1048" s="9"/>
      <c r="J1048" s="8"/>
    </row>
    <row r="1049">
      <c r="A1049" s="10"/>
      <c r="B1049" s="10"/>
      <c r="C1049" s="29"/>
      <c r="D1049" s="41"/>
      <c r="E1049" s="9"/>
      <c r="F1049" s="9"/>
      <c r="G1049" s="9"/>
      <c r="H1049" s="41"/>
      <c r="I1049" s="9"/>
      <c r="J1049" s="8"/>
    </row>
    <row r="1050">
      <c r="A1050" s="10"/>
      <c r="B1050" s="10"/>
      <c r="C1050" s="29"/>
      <c r="D1050" s="41"/>
      <c r="E1050" s="9"/>
      <c r="F1050" s="9"/>
      <c r="G1050" s="9"/>
      <c r="H1050" s="41"/>
      <c r="I1050" s="9"/>
      <c r="J1050" s="8"/>
    </row>
    <row r="1051">
      <c r="A1051" s="10"/>
      <c r="B1051" s="10"/>
      <c r="C1051" s="29"/>
      <c r="D1051" s="41"/>
      <c r="E1051" s="9"/>
      <c r="F1051" s="9"/>
      <c r="G1051" s="9"/>
      <c r="H1051" s="41"/>
      <c r="I1051" s="9"/>
      <c r="J1051" s="8"/>
    </row>
    <row r="1052">
      <c r="A1052" s="10"/>
      <c r="B1052" s="10"/>
      <c r="C1052" s="29"/>
      <c r="D1052" s="41"/>
      <c r="E1052" s="9"/>
      <c r="F1052" s="9"/>
      <c r="G1052" s="9"/>
      <c r="H1052" s="41"/>
      <c r="I1052" s="9"/>
      <c r="J1052" s="8"/>
    </row>
    <row r="1053">
      <c r="A1053" s="10"/>
      <c r="B1053" s="10"/>
      <c r="C1053" s="29"/>
      <c r="D1053" s="41"/>
      <c r="E1053" s="9"/>
      <c r="F1053" s="9"/>
      <c r="G1053" s="9"/>
      <c r="H1053" s="41"/>
      <c r="I1053" s="9"/>
      <c r="J1053" s="8"/>
    </row>
    <row r="1054">
      <c r="A1054" s="10"/>
      <c r="B1054" s="10"/>
      <c r="C1054" s="29"/>
      <c r="D1054" s="41"/>
      <c r="E1054" s="9"/>
      <c r="F1054" s="9"/>
      <c r="G1054" s="9"/>
      <c r="H1054" s="41"/>
      <c r="I1054" s="9"/>
      <c r="J1054" s="8"/>
    </row>
    <row r="1055">
      <c r="A1055" s="10"/>
      <c r="B1055" s="10"/>
      <c r="C1055" s="29"/>
      <c r="D1055" s="41"/>
      <c r="E1055" s="9"/>
      <c r="F1055" s="9"/>
      <c r="G1055" s="9"/>
      <c r="H1055" s="41"/>
      <c r="I1055" s="9"/>
      <c r="J1055" s="8"/>
    </row>
    <row r="1056">
      <c r="A1056" s="10"/>
      <c r="B1056" s="10"/>
      <c r="C1056" s="29"/>
      <c r="D1056" s="41"/>
      <c r="E1056" s="9"/>
      <c r="F1056" s="9"/>
      <c r="G1056" s="9"/>
      <c r="H1056" s="41"/>
      <c r="I1056" s="9"/>
      <c r="J1056" s="8"/>
    </row>
    <row r="1057">
      <c r="A1057" s="10"/>
      <c r="B1057" s="10"/>
      <c r="C1057" s="29"/>
      <c r="D1057" s="41"/>
      <c r="E1057" s="9"/>
      <c r="F1057" s="9"/>
      <c r="G1057" s="9"/>
      <c r="H1057" s="41"/>
      <c r="I1057" s="9"/>
      <c r="J1057" s="8"/>
    </row>
    <row r="1058">
      <c r="A1058" s="10"/>
      <c r="B1058" s="10"/>
      <c r="C1058" s="29"/>
      <c r="D1058" s="41"/>
      <c r="E1058" s="9"/>
      <c r="F1058" s="9"/>
      <c r="G1058" s="9"/>
      <c r="H1058" s="41"/>
      <c r="I1058" s="9"/>
      <c r="J1058" s="8"/>
    </row>
    <row r="1059">
      <c r="A1059" s="10"/>
      <c r="B1059" s="10"/>
      <c r="C1059" s="29"/>
      <c r="D1059" s="41"/>
      <c r="E1059" s="9"/>
      <c r="F1059" s="9"/>
      <c r="G1059" s="9"/>
      <c r="H1059" s="41"/>
      <c r="I1059" s="9"/>
      <c r="J1059" s="8"/>
    </row>
    <row r="1060">
      <c r="A1060" s="10"/>
      <c r="B1060" s="10"/>
      <c r="C1060" s="29"/>
      <c r="D1060" s="41"/>
      <c r="E1060" s="9"/>
      <c r="F1060" s="9"/>
      <c r="G1060" s="9"/>
      <c r="H1060" s="41"/>
      <c r="I1060" s="9"/>
      <c r="J1060" s="8"/>
    </row>
    <row r="1061">
      <c r="A1061" s="10"/>
      <c r="B1061" s="10"/>
      <c r="C1061" s="29"/>
      <c r="D1061" s="41"/>
      <c r="E1061" s="9"/>
      <c r="F1061" s="9"/>
      <c r="G1061" s="9"/>
      <c r="H1061" s="41"/>
      <c r="I1061" s="9"/>
      <c r="J1061" s="8"/>
    </row>
    <row r="1062">
      <c r="A1062" s="10"/>
      <c r="B1062" s="10"/>
      <c r="C1062" s="29"/>
      <c r="D1062" s="41"/>
      <c r="E1062" s="9"/>
      <c r="F1062" s="9"/>
      <c r="G1062" s="9"/>
      <c r="H1062" s="41"/>
      <c r="I1062" s="9"/>
      <c r="J1062" s="8"/>
    </row>
    <row r="1063">
      <c r="A1063" s="10"/>
      <c r="B1063" s="10"/>
      <c r="C1063" s="29"/>
      <c r="D1063" s="41"/>
      <c r="E1063" s="9"/>
      <c r="F1063" s="9"/>
      <c r="G1063" s="9"/>
      <c r="H1063" s="41"/>
      <c r="I1063" s="9"/>
      <c r="J1063" s="8"/>
    </row>
    <row r="1064">
      <c r="A1064" s="10"/>
      <c r="B1064" s="10"/>
      <c r="C1064" s="29"/>
      <c r="D1064" s="41"/>
      <c r="E1064" s="9"/>
      <c r="F1064" s="9"/>
      <c r="G1064" s="9"/>
      <c r="H1064" s="41"/>
      <c r="I1064" s="9"/>
      <c r="J1064" s="8"/>
    </row>
    <row r="1065">
      <c r="A1065" s="10"/>
      <c r="B1065" s="10"/>
      <c r="C1065" s="29"/>
      <c r="D1065" s="41"/>
      <c r="E1065" s="9"/>
      <c r="F1065" s="9"/>
      <c r="G1065" s="9"/>
      <c r="H1065" s="41"/>
      <c r="I1065" s="9"/>
      <c r="J1065" s="8"/>
    </row>
    <row r="1066">
      <c r="A1066" s="10"/>
      <c r="B1066" s="10"/>
      <c r="C1066" s="29"/>
      <c r="D1066" s="41"/>
      <c r="E1066" s="9"/>
      <c r="F1066" s="9"/>
      <c r="G1066" s="9"/>
      <c r="H1066" s="41"/>
      <c r="I1066" s="9"/>
      <c r="J1066" s="8"/>
    </row>
    <row r="1067">
      <c r="A1067" s="10"/>
      <c r="B1067" s="10"/>
      <c r="C1067" s="29"/>
      <c r="D1067" s="41"/>
      <c r="E1067" s="9"/>
      <c r="F1067" s="9"/>
      <c r="G1067" s="9"/>
      <c r="H1067" s="41"/>
      <c r="I1067" s="9"/>
      <c r="J1067" s="8"/>
    </row>
    <row r="1068">
      <c r="A1068" s="10"/>
      <c r="B1068" s="10"/>
      <c r="C1068" s="29"/>
      <c r="D1068" s="41"/>
      <c r="E1068" s="9"/>
      <c r="F1068" s="9"/>
      <c r="G1068" s="9"/>
      <c r="H1068" s="41"/>
      <c r="I1068" s="9"/>
      <c r="J1068" s="8"/>
    </row>
    <row r="1069">
      <c r="A1069" s="10"/>
      <c r="B1069" s="10"/>
      <c r="C1069" s="29"/>
      <c r="D1069" s="41"/>
      <c r="E1069" s="9"/>
      <c r="F1069" s="9"/>
      <c r="G1069" s="9"/>
      <c r="H1069" s="41"/>
      <c r="I1069" s="9"/>
      <c r="J1069" s="8"/>
    </row>
    <row r="1070">
      <c r="A1070" s="10"/>
      <c r="B1070" s="10"/>
      <c r="C1070" s="29"/>
      <c r="D1070" s="41"/>
      <c r="E1070" s="9"/>
      <c r="F1070" s="9"/>
      <c r="G1070" s="9"/>
      <c r="H1070" s="41"/>
      <c r="I1070" s="9"/>
      <c r="J1070" s="8"/>
    </row>
    <row r="1071">
      <c r="A1071" s="10"/>
      <c r="B1071" s="10"/>
      <c r="C1071" s="29"/>
      <c r="D1071" s="41"/>
      <c r="E1071" s="9"/>
      <c r="F1071" s="9"/>
      <c r="G1071" s="9"/>
      <c r="H1071" s="41"/>
      <c r="I1071" s="9"/>
      <c r="J1071" s="8"/>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3.0"/>
    <col customWidth="1" min="2" max="6" width="16.43"/>
  </cols>
  <sheetData>
    <row r="1" ht="15.75" customHeight="1">
      <c r="A1" s="262" t="s">
        <v>205</v>
      </c>
    </row>
    <row r="2" ht="15.75" customHeight="1"/>
    <row r="3" ht="15.75" customHeight="1"/>
    <row r="4" ht="15.75" customHeight="1"/>
    <row r="5" ht="15.75" customHeight="1"/>
    <row r="6" ht="15.75" customHeight="1">
      <c r="A6" s="263"/>
    </row>
    <row r="7" ht="15.75" customHeight="1">
      <c r="A7" s="264" t="s">
        <v>206</v>
      </c>
    </row>
    <row r="8" ht="204.75" customHeight="1">
      <c r="A8" s="265" t="s">
        <v>207</v>
      </c>
    </row>
    <row r="9" ht="15.75" customHeight="1">
      <c r="A9" s="266"/>
      <c r="B9" s="266"/>
      <c r="C9" s="266"/>
      <c r="D9" s="266"/>
      <c r="E9" s="266"/>
      <c r="F9" s="266"/>
    </row>
    <row r="10" ht="180.75" customHeight="1">
      <c r="A10" s="267" t="s">
        <v>208</v>
      </c>
    </row>
    <row r="11">
      <c r="A11" s="268"/>
      <c r="B11" s="268"/>
      <c r="C11" s="268"/>
      <c r="D11" s="268"/>
      <c r="E11" s="268"/>
      <c r="F11" s="268"/>
    </row>
    <row r="12" ht="15.75" customHeight="1">
      <c r="A12" s="268"/>
      <c r="B12" s="268"/>
      <c r="C12" s="268"/>
      <c r="D12" s="268"/>
      <c r="E12" s="268"/>
      <c r="F12" s="268"/>
    </row>
    <row r="13" ht="15.75" customHeight="1">
      <c r="A13" s="268"/>
      <c r="B13" s="268"/>
      <c r="C13" s="268"/>
      <c r="D13" s="268"/>
      <c r="E13" s="268"/>
      <c r="F13" s="268"/>
    </row>
    <row r="14" ht="15.75" customHeight="1">
      <c r="A14" s="268"/>
      <c r="B14" s="268"/>
      <c r="C14" s="268"/>
      <c r="D14" s="268"/>
      <c r="E14" s="268"/>
      <c r="F14" s="268"/>
    </row>
    <row r="15" ht="15.75" customHeight="1">
      <c r="A15" s="268"/>
      <c r="B15" s="268"/>
      <c r="C15" s="268"/>
      <c r="D15" s="268"/>
      <c r="E15" s="268"/>
      <c r="F15" s="268"/>
    </row>
    <row r="16" ht="15.75" customHeight="1">
      <c r="A16" s="268"/>
      <c r="B16" s="268"/>
      <c r="C16" s="268"/>
      <c r="D16" s="268"/>
      <c r="E16" s="268"/>
      <c r="F16" s="268"/>
    </row>
    <row r="17" ht="15.75" customHeight="1">
      <c r="A17" s="268"/>
      <c r="B17" s="268"/>
      <c r="C17" s="268"/>
      <c r="D17" s="268"/>
      <c r="E17" s="268"/>
      <c r="F17" s="268"/>
    </row>
    <row r="18" ht="15.75" customHeight="1">
      <c r="A18" s="268"/>
      <c r="B18" s="268"/>
      <c r="C18" s="268"/>
      <c r="D18" s="268"/>
      <c r="E18" s="268"/>
      <c r="F18" s="268"/>
    </row>
    <row r="19" ht="15.75" customHeight="1">
      <c r="A19" s="268"/>
      <c r="B19" s="268"/>
      <c r="C19" s="268"/>
      <c r="D19" s="268"/>
      <c r="E19" s="268"/>
      <c r="F19" s="268"/>
    </row>
    <row r="20" ht="15.75" customHeight="1">
      <c r="A20" s="268"/>
      <c r="B20" s="268"/>
      <c r="C20" s="268"/>
      <c r="D20" s="268"/>
      <c r="E20" s="268"/>
      <c r="F20" s="268"/>
    </row>
    <row r="21" ht="15.75" customHeight="1">
      <c r="A21" s="268"/>
      <c r="B21" s="268"/>
      <c r="C21" s="268"/>
      <c r="D21" s="268"/>
      <c r="E21" s="268"/>
      <c r="F21" s="268"/>
    </row>
    <row r="22" ht="15.75" customHeight="1">
      <c r="A22" s="268"/>
      <c r="B22" s="268"/>
      <c r="C22" s="268"/>
      <c r="D22" s="268"/>
      <c r="E22" s="268"/>
      <c r="F22" s="268"/>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5"/>
    <mergeCell ref="A7:F7"/>
    <mergeCell ref="A8:F8"/>
    <mergeCell ref="A10:F10"/>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1.29"/>
    <col customWidth="1" min="2" max="2" width="52.71"/>
    <col customWidth="1" min="3" max="26" width="16.43"/>
  </cols>
  <sheetData>
    <row r="1">
      <c r="A1" s="269" t="s">
        <v>209</v>
      </c>
      <c r="B1" s="270"/>
      <c r="C1" s="270"/>
      <c r="D1" s="271"/>
      <c r="E1" s="272"/>
      <c r="F1" s="272"/>
      <c r="G1" s="272"/>
      <c r="H1" s="272"/>
      <c r="I1" s="272"/>
      <c r="J1" s="272"/>
      <c r="K1" s="272"/>
      <c r="L1" s="272"/>
      <c r="M1" s="272"/>
      <c r="N1" s="272"/>
      <c r="O1" s="272"/>
      <c r="P1" s="272"/>
      <c r="Q1" s="272"/>
      <c r="R1" s="272"/>
      <c r="S1" s="272"/>
      <c r="T1" s="272"/>
      <c r="U1" s="272"/>
      <c r="V1" s="272"/>
      <c r="W1" s="272"/>
      <c r="X1" s="272"/>
      <c r="Y1" s="272"/>
      <c r="Z1" s="272"/>
    </row>
    <row r="2">
      <c r="A2" s="273" t="s">
        <v>210</v>
      </c>
      <c r="B2" s="270"/>
      <c r="C2" s="274"/>
      <c r="D2" s="271"/>
      <c r="E2" s="272"/>
      <c r="F2" s="272"/>
      <c r="G2" s="272"/>
      <c r="H2" s="272"/>
      <c r="I2" s="272"/>
      <c r="J2" s="272"/>
      <c r="K2" s="272"/>
      <c r="L2" s="272"/>
      <c r="M2" s="272"/>
      <c r="N2" s="272"/>
      <c r="O2" s="272"/>
      <c r="P2" s="272"/>
      <c r="Q2" s="272"/>
      <c r="R2" s="272"/>
      <c r="S2" s="272"/>
      <c r="T2" s="272"/>
      <c r="U2" s="272"/>
      <c r="V2" s="272"/>
      <c r="W2" s="272"/>
      <c r="X2" s="272"/>
      <c r="Y2" s="272"/>
      <c r="Z2" s="272"/>
    </row>
    <row r="3">
      <c r="A3" s="275"/>
      <c r="B3" s="270"/>
      <c r="C3" s="274"/>
      <c r="D3" s="271"/>
      <c r="E3" s="272"/>
      <c r="F3" s="272"/>
      <c r="G3" s="272"/>
      <c r="H3" s="272"/>
      <c r="I3" s="272"/>
      <c r="J3" s="272"/>
      <c r="K3" s="272"/>
      <c r="L3" s="272"/>
      <c r="M3" s="272"/>
      <c r="N3" s="272"/>
      <c r="O3" s="272"/>
      <c r="P3" s="272"/>
      <c r="Q3" s="272"/>
      <c r="R3" s="272"/>
      <c r="S3" s="272"/>
      <c r="T3" s="272"/>
      <c r="U3" s="272"/>
      <c r="V3" s="272"/>
      <c r="W3" s="272"/>
      <c r="X3" s="272"/>
      <c r="Y3" s="272"/>
      <c r="Z3" s="272"/>
    </row>
    <row r="4">
      <c r="A4" s="276" t="s">
        <v>211</v>
      </c>
      <c r="D4" s="271" t="s">
        <v>212</v>
      </c>
      <c r="E4" s="272"/>
      <c r="F4" s="272"/>
      <c r="G4" s="272"/>
      <c r="H4" s="272"/>
      <c r="I4" s="272"/>
      <c r="J4" s="272"/>
      <c r="K4" s="272"/>
      <c r="L4" s="272"/>
      <c r="M4" s="272"/>
      <c r="N4" s="272"/>
      <c r="O4" s="272"/>
      <c r="P4" s="272"/>
      <c r="Q4" s="272"/>
      <c r="R4" s="272"/>
      <c r="S4" s="272"/>
      <c r="T4" s="272"/>
      <c r="U4" s="272"/>
      <c r="V4" s="272"/>
      <c r="W4" s="272"/>
      <c r="X4" s="272"/>
      <c r="Y4" s="272"/>
      <c r="Z4" s="272"/>
    </row>
    <row r="5">
      <c r="A5" s="277" t="s">
        <v>213</v>
      </c>
      <c r="D5" s="271"/>
      <c r="E5" s="272"/>
      <c r="F5" s="272"/>
      <c r="G5" s="272"/>
      <c r="H5" s="272"/>
      <c r="I5" s="272"/>
      <c r="J5" s="272"/>
      <c r="K5" s="272"/>
      <c r="L5" s="272"/>
      <c r="M5" s="272"/>
      <c r="N5" s="272"/>
      <c r="O5" s="272"/>
      <c r="P5" s="272"/>
      <c r="Q5" s="272"/>
      <c r="R5" s="272"/>
      <c r="S5" s="272"/>
      <c r="T5" s="272"/>
      <c r="U5" s="272"/>
      <c r="V5" s="272"/>
      <c r="W5" s="272"/>
      <c r="X5" s="272"/>
      <c r="Y5" s="272"/>
      <c r="Z5" s="272"/>
    </row>
    <row r="6">
      <c r="A6" s="275"/>
      <c r="B6" s="275"/>
      <c r="C6" s="275"/>
      <c r="D6" s="271"/>
      <c r="E6" s="272"/>
      <c r="F6" s="272"/>
      <c r="G6" s="272"/>
      <c r="H6" s="272"/>
      <c r="I6" s="272"/>
      <c r="J6" s="272"/>
      <c r="K6" s="272"/>
      <c r="L6" s="272"/>
      <c r="M6" s="272"/>
      <c r="N6" s="272"/>
      <c r="O6" s="272"/>
      <c r="P6" s="272"/>
      <c r="Q6" s="272"/>
      <c r="R6" s="272"/>
      <c r="S6" s="272"/>
      <c r="T6" s="272"/>
      <c r="U6" s="272"/>
      <c r="V6" s="272"/>
      <c r="W6" s="272"/>
      <c r="X6" s="272"/>
      <c r="Y6" s="272"/>
      <c r="Z6" s="272"/>
    </row>
    <row r="7">
      <c r="A7" s="278" t="s">
        <v>214</v>
      </c>
      <c r="B7" s="279" t="s">
        <v>215</v>
      </c>
      <c r="C7" s="280"/>
      <c r="D7" s="271"/>
      <c r="E7" s="272"/>
      <c r="F7" s="272"/>
      <c r="G7" s="272"/>
      <c r="H7" s="272"/>
      <c r="I7" s="272"/>
      <c r="J7" s="272"/>
      <c r="K7" s="272"/>
      <c r="L7" s="272"/>
      <c r="M7" s="272"/>
      <c r="N7" s="272"/>
      <c r="O7" s="272"/>
      <c r="P7" s="272"/>
      <c r="Q7" s="272"/>
      <c r="R7" s="272"/>
      <c r="S7" s="272"/>
      <c r="T7" s="272"/>
      <c r="U7" s="272"/>
      <c r="V7" s="272"/>
      <c r="W7" s="272"/>
      <c r="X7" s="272"/>
      <c r="Y7" s="272"/>
      <c r="Z7" s="272"/>
    </row>
    <row r="8">
      <c r="B8" s="281" t="s">
        <v>216</v>
      </c>
      <c r="C8" s="280"/>
      <c r="D8" s="271"/>
      <c r="E8" s="272"/>
      <c r="F8" s="272"/>
      <c r="G8" s="272"/>
      <c r="H8" s="272"/>
      <c r="I8" s="272"/>
      <c r="J8" s="272"/>
      <c r="K8" s="272"/>
      <c r="L8" s="272"/>
      <c r="M8" s="272"/>
      <c r="N8" s="272"/>
      <c r="O8" s="272"/>
      <c r="P8" s="272"/>
      <c r="Q8" s="272"/>
      <c r="R8" s="272"/>
      <c r="S8" s="272"/>
      <c r="T8" s="272"/>
      <c r="U8" s="272"/>
      <c r="V8" s="272"/>
      <c r="W8" s="272"/>
      <c r="X8" s="272"/>
      <c r="Y8" s="272"/>
      <c r="Z8" s="272"/>
    </row>
    <row r="9">
      <c r="A9" s="282" t="s">
        <v>217</v>
      </c>
      <c r="B9" s="272" t="s">
        <v>218</v>
      </c>
      <c r="C9" s="283">
        <v>22.0</v>
      </c>
      <c r="D9" s="271"/>
      <c r="E9" s="272"/>
      <c r="F9" s="272"/>
      <c r="G9" s="272"/>
      <c r="H9" s="272"/>
      <c r="I9" s="272"/>
      <c r="J9" s="272"/>
      <c r="K9" s="272"/>
      <c r="L9" s="272"/>
      <c r="M9" s="272"/>
      <c r="N9" s="272"/>
      <c r="O9" s="272"/>
      <c r="P9" s="272"/>
      <c r="Q9" s="272"/>
      <c r="R9" s="272"/>
      <c r="S9" s="272"/>
      <c r="T9" s="272"/>
      <c r="U9" s="272"/>
      <c r="V9" s="272"/>
      <c r="W9" s="272"/>
      <c r="X9" s="272"/>
      <c r="Y9" s="272"/>
      <c r="Z9" s="272"/>
    </row>
    <row r="10">
      <c r="A10" s="282"/>
      <c r="B10" s="284" t="s">
        <v>219</v>
      </c>
      <c r="C10" s="285">
        <v>0.9</v>
      </c>
      <c r="D10" s="271"/>
      <c r="E10" s="272"/>
      <c r="F10" s="272"/>
      <c r="G10" s="272"/>
      <c r="H10" s="272"/>
      <c r="I10" s="272"/>
      <c r="J10" s="272"/>
      <c r="K10" s="272"/>
      <c r="L10" s="272"/>
      <c r="M10" s="272"/>
      <c r="N10" s="272"/>
      <c r="O10" s="272"/>
      <c r="P10" s="272"/>
      <c r="Q10" s="272"/>
      <c r="R10" s="272"/>
      <c r="S10" s="272"/>
      <c r="T10" s="272"/>
      <c r="U10" s="272"/>
      <c r="V10" s="272"/>
      <c r="W10" s="272"/>
      <c r="X10" s="272"/>
      <c r="Y10" s="272"/>
      <c r="Z10" s="272"/>
    </row>
    <row r="11">
      <c r="A11" s="282"/>
      <c r="B11" s="284" t="s">
        <v>220</v>
      </c>
      <c r="C11" s="286">
        <v>2.0</v>
      </c>
      <c r="D11" s="271"/>
      <c r="E11" s="272"/>
      <c r="F11" s="272"/>
      <c r="G11" s="272"/>
      <c r="H11" s="272"/>
      <c r="I11" s="272"/>
      <c r="J11" s="272"/>
      <c r="K11" s="272"/>
      <c r="L11" s="272"/>
      <c r="M11" s="272"/>
      <c r="N11" s="272"/>
      <c r="O11" s="272"/>
      <c r="P11" s="272"/>
      <c r="Q11" s="272"/>
      <c r="R11" s="272"/>
      <c r="S11" s="272"/>
      <c r="T11" s="272"/>
      <c r="U11" s="272"/>
      <c r="V11" s="272"/>
      <c r="W11" s="272"/>
      <c r="X11" s="272"/>
      <c r="Y11" s="272"/>
      <c r="Z11" s="272"/>
    </row>
    <row r="12">
      <c r="A12" s="282"/>
      <c r="B12" s="284" t="s">
        <v>221</v>
      </c>
      <c r="C12" s="286">
        <v>850.0</v>
      </c>
      <c r="D12" s="271"/>
      <c r="E12" s="272"/>
      <c r="F12" s="272"/>
      <c r="G12" s="272"/>
      <c r="H12" s="272"/>
      <c r="I12" s="272"/>
      <c r="J12" s="272"/>
      <c r="K12" s="272"/>
      <c r="L12" s="272"/>
      <c r="M12" s="272"/>
      <c r="N12" s="272"/>
      <c r="O12" s="272"/>
      <c r="P12" s="272"/>
      <c r="Q12" s="272"/>
      <c r="R12" s="272"/>
      <c r="S12" s="272"/>
      <c r="T12" s="272"/>
      <c r="U12" s="272"/>
      <c r="V12" s="272"/>
      <c r="W12" s="272"/>
      <c r="X12" s="272"/>
      <c r="Y12" s="272"/>
      <c r="Z12" s="272"/>
    </row>
    <row r="13">
      <c r="A13" s="282"/>
      <c r="B13" s="272" t="s">
        <v>222</v>
      </c>
      <c r="C13" s="287">
        <f>round(C9*C10,0)</f>
        <v>20</v>
      </c>
      <c r="D13" s="271"/>
      <c r="E13" s="272"/>
      <c r="F13" s="272"/>
      <c r="G13" s="272"/>
      <c r="H13" s="272"/>
      <c r="I13" s="272"/>
      <c r="J13" s="272"/>
      <c r="K13" s="272"/>
      <c r="L13" s="272"/>
      <c r="M13" s="272"/>
      <c r="N13" s="272"/>
      <c r="O13" s="272"/>
      <c r="P13" s="272"/>
      <c r="Q13" s="272"/>
      <c r="R13" s="272"/>
      <c r="S13" s="272"/>
      <c r="T13" s="272"/>
      <c r="U13" s="272"/>
      <c r="V13" s="272"/>
      <c r="W13" s="272"/>
      <c r="X13" s="272"/>
      <c r="Y13" s="272"/>
      <c r="Z13" s="272"/>
    </row>
    <row r="14">
      <c r="A14" s="288" t="s">
        <v>223</v>
      </c>
      <c r="B14" s="289" t="s">
        <v>224</v>
      </c>
      <c r="C14" s="290">
        <v>1800.0</v>
      </c>
      <c r="D14" s="271" t="s">
        <v>225</v>
      </c>
      <c r="E14" s="272"/>
      <c r="F14" s="272"/>
      <c r="G14" s="272"/>
      <c r="H14" s="272"/>
      <c r="I14" s="272"/>
      <c r="J14" s="272"/>
      <c r="K14" s="272"/>
      <c r="L14" s="272"/>
      <c r="M14" s="272"/>
      <c r="N14" s="272"/>
      <c r="O14" s="272"/>
      <c r="P14" s="272"/>
      <c r="Q14" s="272"/>
      <c r="R14" s="272"/>
      <c r="S14" s="272"/>
      <c r="T14" s="272"/>
      <c r="U14" s="272"/>
      <c r="V14" s="272"/>
      <c r="W14" s="272"/>
      <c r="X14" s="272"/>
      <c r="Y14" s="272"/>
      <c r="Z14" s="272"/>
    </row>
    <row r="15">
      <c r="A15" s="288" t="s">
        <v>226</v>
      </c>
      <c r="B15" s="289" t="s">
        <v>227</v>
      </c>
      <c r="C15" s="290">
        <v>478.0</v>
      </c>
      <c r="D15" s="271" t="s">
        <v>228</v>
      </c>
      <c r="E15" s="272"/>
      <c r="F15" s="272"/>
      <c r="G15" s="272"/>
      <c r="H15" s="272"/>
      <c r="I15" s="272"/>
      <c r="J15" s="272"/>
      <c r="K15" s="272"/>
      <c r="L15" s="272"/>
      <c r="M15" s="272"/>
      <c r="N15" s="272"/>
      <c r="O15" s="272"/>
      <c r="P15" s="272"/>
      <c r="Q15" s="272"/>
      <c r="R15" s="272"/>
      <c r="S15" s="272"/>
      <c r="T15" s="272"/>
      <c r="U15" s="272"/>
      <c r="V15" s="272"/>
      <c r="W15" s="272"/>
      <c r="X15" s="272"/>
      <c r="Y15" s="272"/>
      <c r="Z15" s="272"/>
    </row>
    <row r="16">
      <c r="A16" s="282"/>
      <c r="B16" s="291" t="s">
        <v>229</v>
      </c>
      <c r="C16" s="292">
        <f>C14-C15</f>
        <v>1322</v>
      </c>
      <c r="D16" s="271" t="s">
        <v>230</v>
      </c>
      <c r="E16" s="272"/>
      <c r="F16" s="272"/>
      <c r="G16" s="272"/>
      <c r="H16" s="272"/>
      <c r="I16" s="272"/>
      <c r="J16" s="272"/>
      <c r="K16" s="272"/>
      <c r="L16" s="272"/>
      <c r="M16" s="272"/>
      <c r="N16" s="272"/>
      <c r="O16" s="272"/>
      <c r="P16" s="272"/>
      <c r="Q16" s="272"/>
      <c r="R16" s="272"/>
      <c r="S16" s="272"/>
      <c r="T16" s="272"/>
      <c r="U16" s="272"/>
      <c r="V16" s="272"/>
      <c r="W16" s="272"/>
      <c r="X16" s="272"/>
      <c r="Y16" s="272"/>
      <c r="Z16" s="272"/>
    </row>
    <row r="17">
      <c r="A17" s="282"/>
      <c r="B17" s="293" t="s">
        <v>231</v>
      </c>
      <c r="C17" s="294">
        <f>(C14-C15)*C11</f>
        <v>2644</v>
      </c>
      <c r="D17" s="271"/>
      <c r="E17" s="272"/>
      <c r="F17" s="272"/>
      <c r="G17" s="272"/>
      <c r="H17" s="272"/>
      <c r="I17" s="272"/>
      <c r="J17" s="272"/>
      <c r="K17" s="272"/>
      <c r="L17" s="272"/>
      <c r="M17" s="272"/>
      <c r="N17" s="272"/>
      <c r="O17" s="272"/>
      <c r="P17" s="272"/>
      <c r="Q17" s="272"/>
      <c r="R17" s="272"/>
      <c r="S17" s="272"/>
      <c r="T17" s="272"/>
      <c r="U17" s="272"/>
      <c r="V17" s="272"/>
      <c r="W17" s="272"/>
      <c r="X17" s="272"/>
      <c r="Y17" s="272"/>
      <c r="Z17" s="272"/>
    </row>
    <row r="18">
      <c r="A18" s="282"/>
      <c r="B18" s="295" t="s">
        <v>232</v>
      </c>
      <c r="C18" s="296">
        <f>C12*C11</f>
        <v>1700</v>
      </c>
      <c r="D18" s="271"/>
      <c r="E18" s="272"/>
      <c r="F18" s="272"/>
      <c r="G18" s="272"/>
      <c r="H18" s="272"/>
      <c r="I18" s="272"/>
      <c r="J18" s="272"/>
      <c r="K18" s="272"/>
      <c r="L18" s="272"/>
      <c r="M18" s="272"/>
      <c r="N18" s="272"/>
      <c r="O18" s="272"/>
      <c r="P18" s="272"/>
      <c r="Q18" s="272"/>
      <c r="R18" s="272"/>
      <c r="S18" s="272"/>
      <c r="T18" s="272"/>
      <c r="U18" s="272"/>
      <c r="V18" s="272"/>
      <c r="W18" s="272"/>
      <c r="X18" s="272"/>
      <c r="Y18" s="272"/>
      <c r="Z18" s="272"/>
    </row>
    <row r="19">
      <c r="A19" s="282"/>
      <c r="B19" s="293" t="s">
        <v>233</v>
      </c>
      <c r="C19" s="294">
        <f>C17-C18</f>
        <v>944</v>
      </c>
      <c r="D19" s="271"/>
      <c r="E19" s="272"/>
      <c r="F19" s="272"/>
      <c r="G19" s="272"/>
      <c r="H19" s="272"/>
      <c r="I19" s="272"/>
      <c r="J19" s="272"/>
      <c r="K19" s="272"/>
      <c r="L19" s="272"/>
      <c r="M19" s="272"/>
      <c r="N19" s="272"/>
      <c r="O19" s="272"/>
      <c r="P19" s="272"/>
      <c r="Q19" s="272"/>
      <c r="R19" s="272"/>
      <c r="S19" s="272"/>
      <c r="T19" s="272"/>
      <c r="U19" s="272"/>
      <c r="V19" s="272"/>
      <c r="W19" s="272"/>
      <c r="X19" s="272"/>
      <c r="Y19" s="272"/>
      <c r="Z19" s="272"/>
    </row>
    <row r="20">
      <c r="A20" s="282"/>
      <c r="B20" s="293" t="s">
        <v>234</v>
      </c>
      <c r="C20" s="297">
        <f>C19/C17</f>
        <v>0.3570347958</v>
      </c>
      <c r="D20" s="271"/>
      <c r="E20" s="272"/>
      <c r="F20" s="272"/>
      <c r="G20" s="272"/>
      <c r="H20" s="272"/>
      <c r="I20" s="272"/>
      <c r="J20" s="272"/>
      <c r="K20" s="272"/>
      <c r="L20" s="272"/>
      <c r="M20" s="272"/>
      <c r="N20" s="272"/>
      <c r="O20" s="272"/>
      <c r="P20" s="272"/>
      <c r="Q20" s="272"/>
      <c r="R20" s="272"/>
      <c r="S20" s="272"/>
      <c r="T20" s="272"/>
      <c r="U20" s="272"/>
      <c r="V20" s="272"/>
      <c r="W20" s="272"/>
      <c r="X20" s="272"/>
      <c r="Y20" s="272"/>
      <c r="Z20" s="272"/>
    </row>
    <row r="21" ht="15.75" customHeight="1">
      <c r="A21" s="282"/>
      <c r="B21" s="272"/>
      <c r="C21" s="275"/>
      <c r="D21" s="271"/>
      <c r="E21" s="272"/>
      <c r="F21" s="272"/>
      <c r="G21" s="272"/>
      <c r="H21" s="272"/>
      <c r="I21" s="272"/>
      <c r="J21" s="272"/>
      <c r="K21" s="272"/>
      <c r="L21" s="272"/>
      <c r="M21" s="272"/>
      <c r="N21" s="272"/>
      <c r="O21" s="272"/>
      <c r="P21" s="272"/>
      <c r="Q21" s="272"/>
      <c r="R21" s="272"/>
      <c r="S21" s="272"/>
      <c r="T21" s="272"/>
      <c r="U21" s="272"/>
      <c r="V21" s="272"/>
      <c r="W21" s="272"/>
      <c r="X21" s="272"/>
      <c r="Y21" s="272"/>
      <c r="Z21" s="272"/>
    </row>
    <row r="22" ht="15.75" customHeight="1">
      <c r="A22" s="282"/>
      <c r="B22" s="298" t="s">
        <v>235</v>
      </c>
      <c r="C22" s="280"/>
      <c r="D22" s="271"/>
      <c r="E22" s="272"/>
      <c r="F22" s="272"/>
      <c r="G22" s="272"/>
      <c r="H22" s="272"/>
      <c r="I22" s="272"/>
      <c r="J22" s="272"/>
      <c r="K22" s="272"/>
      <c r="L22" s="272"/>
      <c r="M22" s="272"/>
      <c r="N22" s="272"/>
      <c r="O22" s="272"/>
      <c r="P22" s="272"/>
      <c r="Q22" s="272"/>
      <c r="R22" s="272"/>
      <c r="S22" s="272"/>
      <c r="T22" s="272"/>
      <c r="U22" s="272"/>
      <c r="V22" s="272"/>
      <c r="W22" s="272"/>
      <c r="X22" s="272"/>
      <c r="Y22" s="272"/>
      <c r="Z22" s="272"/>
    </row>
    <row r="23" ht="15.75" customHeight="1">
      <c r="A23" s="282"/>
      <c r="B23" s="298" t="s">
        <v>236</v>
      </c>
      <c r="C23" s="280"/>
      <c r="D23" s="271"/>
      <c r="E23" s="272"/>
      <c r="F23" s="272"/>
      <c r="G23" s="272"/>
      <c r="H23" s="272"/>
      <c r="I23" s="272"/>
      <c r="J23" s="272"/>
      <c r="K23" s="272"/>
      <c r="L23" s="272"/>
      <c r="M23" s="272"/>
      <c r="N23" s="272"/>
      <c r="O23" s="272"/>
      <c r="P23" s="272"/>
      <c r="Q23" s="272"/>
      <c r="R23" s="272"/>
      <c r="S23" s="272"/>
      <c r="T23" s="272"/>
      <c r="U23" s="272"/>
      <c r="V23" s="272"/>
      <c r="W23" s="272"/>
      <c r="X23" s="272"/>
      <c r="Y23" s="272"/>
      <c r="Z23" s="272"/>
    </row>
    <row r="24" ht="15.75" customHeight="1">
      <c r="A24" s="288" t="s">
        <v>237</v>
      </c>
      <c r="B24" s="284" t="s">
        <v>238</v>
      </c>
      <c r="C24" s="299">
        <f>350*20</f>
        <v>7000</v>
      </c>
      <c r="D24" s="271" t="s">
        <v>239</v>
      </c>
      <c r="E24" s="272"/>
      <c r="H24" s="272" t="s">
        <v>240</v>
      </c>
      <c r="I24" s="272"/>
      <c r="J24" s="272"/>
      <c r="K24" s="272"/>
      <c r="L24" s="272"/>
      <c r="M24" s="272"/>
      <c r="N24" s="272"/>
      <c r="O24" s="272"/>
      <c r="P24" s="272"/>
      <c r="Q24" s="272"/>
      <c r="R24" s="272"/>
      <c r="S24" s="272"/>
      <c r="T24" s="272"/>
      <c r="U24" s="272"/>
      <c r="V24" s="272"/>
      <c r="W24" s="272"/>
      <c r="X24" s="272"/>
      <c r="Y24" s="272"/>
      <c r="Z24" s="272"/>
    </row>
    <row r="25" ht="15.75" customHeight="1">
      <c r="A25" s="282"/>
      <c r="B25" s="284" t="s">
        <v>241</v>
      </c>
      <c r="C25" s="299">
        <f>110*20</f>
        <v>2200</v>
      </c>
      <c r="D25" s="271" t="s">
        <v>242</v>
      </c>
      <c r="E25" s="272"/>
      <c r="H25" s="272" t="s">
        <v>243</v>
      </c>
      <c r="I25" s="272"/>
      <c r="J25" s="272" t="s">
        <v>244</v>
      </c>
      <c r="K25" s="272"/>
      <c r="L25" s="272"/>
      <c r="M25" s="272"/>
      <c r="N25" s="272"/>
      <c r="O25" s="272"/>
      <c r="P25" s="272"/>
      <c r="Q25" s="272"/>
      <c r="R25" s="272"/>
      <c r="S25" s="272"/>
      <c r="T25" s="272"/>
      <c r="U25" s="272"/>
      <c r="V25" s="272"/>
      <c r="W25" s="272"/>
      <c r="X25" s="272"/>
      <c r="Y25" s="272"/>
      <c r="Z25" s="272"/>
    </row>
    <row r="26" ht="15.75" customHeight="1">
      <c r="A26" s="275"/>
      <c r="B26" s="300" t="s">
        <v>245</v>
      </c>
      <c r="C26" s="301">
        <f>15*20</f>
        <v>300</v>
      </c>
      <c r="D26" s="271"/>
      <c r="E26" s="272"/>
      <c r="H26" s="272" t="s">
        <v>246</v>
      </c>
      <c r="I26" s="272"/>
      <c r="J26" s="272"/>
      <c r="K26" s="272"/>
      <c r="L26" s="272"/>
      <c r="M26" s="272"/>
      <c r="N26" s="272"/>
      <c r="O26" s="272"/>
      <c r="P26" s="272"/>
      <c r="Q26" s="272"/>
      <c r="R26" s="272"/>
      <c r="S26" s="272"/>
      <c r="T26" s="272"/>
      <c r="U26" s="272"/>
      <c r="V26" s="272"/>
      <c r="W26" s="272"/>
      <c r="X26" s="272"/>
      <c r="Y26" s="272"/>
      <c r="Z26" s="272"/>
    </row>
    <row r="27" ht="15.75" customHeight="1">
      <c r="A27" s="275"/>
      <c r="B27" s="295" t="s">
        <v>247</v>
      </c>
      <c r="C27" s="296">
        <f>sum(C24:C26)</f>
        <v>9500</v>
      </c>
      <c r="D27" s="271"/>
      <c r="E27" s="272"/>
      <c r="F27" s="272"/>
      <c r="G27" s="272"/>
      <c r="H27" s="272"/>
      <c r="I27" s="272"/>
      <c r="J27" s="272"/>
      <c r="K27" s="272"/>
      <c r="L27" s="272"/>
      <c r="M27" s="272"/>
      <c r="N27" s="272"/>
      <c r="O27" s="272"/>
      <c r="P27" s="272"/>
      <c r="Q27" s="272"/>
      <c r="R27" s="272"/>
      <c r="S27" s="272"/>
      <c r="T27" s="272"/>
      <c r="U27" s="272"/>
      <c r="V27" s="272"/>
      <c r="W27" s="272"/>
      <c r="X27" s="272"/>
      <c r="Y27" s="272"/>
      <c r="Z27" s="272"/>
    </row>
    <row r="28" ht="15.75" customHeight="1">
      <c r="A28" s="275"/>
      <c r="B28" s="275"/>
      <c r="C28" s="275"/>
      <c r="D28" s="271"/>
      <c r="E28" s="272"/>
      <c r="F28" s="272"/>
      <c r="G28" s="272"/>
      <c r="H28" s="272"/>
      <c r="I28" s="272"/>
      <c r="J28" s="272"/>
      <c r="K28" s="272"/>
      <c r="L28" s="272"/>
      <c r="M28" s="272"/>
      <c r="N28" s="272"/>
      <c r="O28" s="272"/>
      <c r="P28" s="272"/>
      <c r="Q28" s="272"/>
      <c r="R28" s="272"/>
      <c r="S28" s="272"/>
      <c r="T28" s="272"/>
      <c r="U28" s="272"/>
      <c r="V28" s="272"/>
      <c r="W28" s="272"/>
      <c r="X28" s="272"/>
      <c r="Y28" s="272"/>
      <c r="Z28" s="272"/>
    </row>
    <row r="29" ht="15.75" customHeight="1">
      <c r="A29" s="272"/>
      <c r="B29" s="298" t="s">
        <v>248</v>
      </c>
      <c r="C29" s="280"/>
      <c r="D29" s="271"/>
      <c r="E29" s="272"/>
      <c r="F29" s="272"/>
      <c r="G29" s="272"/>
      <c r="H29" s="272"/>
      <c r="I29" s="272"/>
      <c r="J29" s="272"/>
      <c r="K29" s="272"/>
      <c r="L29" s="272"/>
      <c r="M29" s="272"/>
      <c r="N29" s="272"/>
      <c r="O29" s="272"/>
      <c r="P29" s="272"/>
      <c r="Q29" s="272"/>
      <c r="R29" s="272"/>
      <c r="S29" s="272"/>
      <c r="T29" s="272"/>
      <c r="U29" s="272"/>
      <c r="V29" s="272"/>
      <c r="W29" s="272"/>
      <c r="X29" s="272"/>
      <c r="Y29" s="272"/>
      <c r="Z29" s="272"/>
    </row>
    <row r="30" ht="15.75" customHeight="1">
      <c r="A30" s="272"/>
      <c r="B30" s="302" t="s">
        <v>249</v>
      </c>
      <c r="C30" s="303"/>
      <c r="D30" s="271"/>
      <c r="E30" s="272"/>
      <c r="F30" s="272"/>
      <c r="G30" s="272"/>
      <c r="H30" s="272"/>
      <c r="I30" s="272"/>
      <c r="J30" s="272"/>
      <c r="K30" s="272"/>
      <c r="L30" s="272"/>
      <c r="M30" s="272"/>
      <c r="N30" s="272"/>
      <c r="O30" s="272"/>
      <c r="P30" s="272"/>
      <c r="Q30" s="272"/>
      <c r="R30" s="272"/>
      <c r="S30" s="272"/>
      <c r="T30" s="272"/>
      <c r="U30" s="272"/>
      <c r="V30" s="272"/>
      <c r="W30" s="272"/>
      <c r="X30" s="272"/>
      <c r="Y30" s="272"/>
      <c r="Z30" s="272"/>
    </row>
    <row r="31" ht="15.75" customHeight="1">
      <c r="A31" s="272" t="s">
        <v>250</v>
      </c>
      <c r="B31" s="304" t="s">
        <v>251</v>
      </c>
      <c r="C31" s="299">
        <v>100.0</v>
      </c>
      <c r="D31" s="271"/>
      <c r="E31" s="272" t="s">
        <v>252</v>
      </c>
      <c r="F31" s="272"/>
      <c r="G31" s="272"/>
      <c r="H31" s="272"/>
      <c r="I31" s="272"/>
      <c r="J31" s="272"/>
      <c r="K31" s="272"/>
      <c r="L31" s="272"/>
      <c r="M31" s="272"/>
      <c r="N31" s="272"/>
      <c r="O31" s="272"/>
      <c r="P31" s="272"/>
      <c r="Q31" s="272"/>
      <c r="R31" s="272"/>
      <c r="S31" s="272"/>
      <c r="T31" s="272"/>
      <c r="U31" s="272"/>
      <c r="V31" s="272"/>
      <c r="W31" s="272"/>
      <c r="X31" s="272"/>
      <c r="Y31" s="272"/>
      <c r="Z31" s="272"/>
    </row>
    <row r="32" ht="15.75" customHeight="1">
      <c r="A32" s="272"/>
      <c r="B32" s="305" t="s">
        <v>253</v>
      </c>
      <c r="C32" s="299">
        <v>150.0</v>
      </c>
      <c r="D32" s="271"/>
      <c r="E32" s="272" t="s">
        <v>254</v>
      </c>
      <c r="F32" s="272"/>
      <c r="G32" s="272"/>
      <c r="H32" s="272"/>
      <c r="I32" s="272"/>
      <c r="J32" s="272"/>
      <c r="K32" s="272"/>
      <c r="L32" s="272"/>
      <c r="M32" s="272"/>
      <c r="N32" s="272"/>
      <c r="O32" s="272"/>
      <c r="P32" s="272"/>
      <c r="Q32" s="272"/>
      <c r="R32" s="272"/>
      <c r="S32" s="272"/>
      <c r="T32" s="272"/>
      <c r="U32" s="272"/>
      <c r="V32" s="272"/>
      <c r="W32" s="272"/>
      <c r="X32" s="272"/>
      <c r="Y32" s="272"/>
      <c r="Z32" s="272"/>
    </row>
    <row r="33" ht="15.75" customHeight="1">
      <c r="A33" s="272"/>
      <c r="B33" s="305" t="s">
        <v>255</v>
      </c>
      <c r="C33" s="306">
        <v>450.0</v>
      </c>
      <c r="D33" s="271"/>
      <c r="E33" s="272" t="s">
        <v>252</v>
      </c>
      <c r="F33" s="272"/>
      <c r="G33" s="272"/>
      <c r="H33" s="272"/>
      <c r="I33" s="272"/>
      <c r="J33" s="272"/>
      <c r="K33" s="272"/>
      <c r="L33" s="272"/>
      <c r="M33" s="272"/>
      <c r="N33" s="272"/>
      <c r="O33" s="272"/>
      <c r="P33" s="272"/>
      <c r="Q33" s="272"/>
      <c r="R33" s="272"/>
      <c r="S33" s="272"/>
      <c r="T33" s="272"/>
      <c r="U33" s="272"/>
      <c r="V33" s="272"/>
      <c r="W33" s="272"/>
      <c r="X33" s="272"/>
      <c r="Y33" s="272"/>
      <c r="Z33" s="272"/>
    </row>
    <row r="34" ht="15.75" customHeight="1">
      <c r="A34" s="272"/>
      <c r="B34" s="272" t="s">
        <v>256</v>
      </c>
      <c r="C34" s="307"/>
      <c r="D34" s="271"/>
      <c r="E34" s="272"/>
      <c r="F34" s="272"/>
      <c r="G34" s="272"/>
      <c r="H34" s="272"/>
      <c r="I34" s="272"/>
      <c r="J34" s="272"/>
      <c r="K34" s="272"/>
      <c r="L34" s="272"/>
      <c r="M34" s="272"/>
      <c r="N34" s="272"/>
      <c r="O34" s="272"/>
      <c r="P34" s="272"/>
      <c r="Q34" s="272"/>
      <c r="R34" s="272"/>
      <c r="S34" s="272"/>
      <c r="T34" s="272"/>
      <c r="U34" s="272"/>
      <c r="V34" s="272"/>
      <c r="W34" s="272"/>
      <c r="X34" s="272"/>
      <c r="Y34" s="272"/>
      <c r="Z34" s="272"/>
    </row>
    <row r="35" ht="15.75" customHeight="1">
      <c r="A35" s="272"/>
      <c r="B35" s="272" t="s">
        <v>256</v>
      </c>
      <c r="C35" s="307"/>
      <c r="D35" s="271"/>
      <c r="E35" s="272"/>
      <c r="F35" s="272"/>
      <c r="G35" s="272"/>
      <c r="H35" s="272"/>
      <c r="I35" s="272"/>
      <c r="J35" s="272"/>
      <c r="K35" s="272"/>
      <c r="L35" s="272"/>
      <c r="M35" s="272"/>
      <c r="N35" s="272"/>
      <c r="O35" s="272"/>
      <c r="P35" s="272"/>
      <c r="Q35" s="272"/>
      <c r="R35" s="272"/>
      <c r="S35" s="272"/>
      <c r="T35" s="272"/>
      <c r="U35" s="272"/>
      <c r="V35" s="272"/>
      <c r="W35" s="272"/>
      <c r="X35" s="272"/>
      <c r="Y35" s="272"/>
      <c r="Z35" s="272"/>
    </row>
    <row r="36" ht="15.75" customHeight="1">
      <c r="A36" s="272"/>
      <c r="B36" s="272" t="s">
        <v>256</v>
      </c>
      <c r="C36" s="307"/>
      <c r="D36" s="271"/>
      <c r="E36" s="272"/>
      <c r="F36" s="272"/>
      <c r="G36" s="272"/>
      <c r="H36" s="272"/>
      <c r="I36" s="272"/>
      <c r="J36" s="272"/>
      <c r="K36" s="272"/>
      <c r="L36" s="272"/>
      <c r="M36" s="272"/>
      <c r="N36" s="272"/>
      <c r="O36" s="272"/>
      <c r="P36" s="272"/>
      <c r="Q36" s="272"/>
      <c r="R36" s="272"/>
      <c r="S36" s="272"/>
      <c r="T36" s="272"/>
      <c r="U36" s="272"/>
      <c r="V36" s="272"/>
      <c r="W36" s="272"/>
      <c r="X36" s="272"/>
      <c r="Y36" s="272"/>
      <c r="Z36" s="272"/>
    </row>
    <row r="37" ht="15.75" customHeight="1">
      <c r="A37" s="272"/>
      <c r="B37" s="308" t="s">
        <v>256</v>
      </c>
      <c r="C37" s="309"/>
      <c r="D37" s="271"/>
      <c r="E37" s="272"/>
      <c r="F37" s="272"/>
      <c r="G37" s="272"/>
      <c r="H37" s="272"/>
      <c r="I37" s="272"/>
      <c r="J37" s="272"/>
      <c r="K37" s="272"/>
      <c r="L37" s="272"/>
      <c r="M37" s="272"/>
      <c r="N37" s="272"/>
      <c r="O37" s="272"/>
      <c r="P37" s="272"/>
      <c r="Q37" s="272"/>
      <c r="R37" s="272"/>
      <c r="S37" s="272"/>
      <c r="T37" s="272"/>
      <c r="U37" s="272"/>
      <c r="V37" s="272"/>
      <c r="W37" s="272"/>
      <c r="X37" s="272"/>
      <c r="Y37" s="272"/>
      <c r="Z37" s="272"/>
    </row>
    <row r="38" ht="15.75" customHeight="1">
      <c r="A38" s="272"/>
      <c r="B38" s="295" t="s">
        <v>247</v>
      </c>
      <c r="C38" s="296">
        <f>sum(C31:C37)</f>
        <v>700</v>
      </c>
      <c r="D38" s="271"/>
      <c r="E38" s="272"/>
      <c r="F38" s="272"/>
      <c r="G38" s="272"/>
      <c r="H38" s="272"/>
      <c r="I38" s="272"/>
      <c r="J38" s="272"/>
      <c r="K38" s="272"/>
      <c r="L38" s="272"/>
      <c r="M38" s="272"/>
      <c r="N38" s="272"/>
      <c r="O38" s="272"/>
      <c r="P38" s="272"/>
      <c r="Q38" s="272"/>
      <c r="R38" s="272"/>
      <c r="S38" s="272"/>
      <c r="T38" s="272"/>
      <c r="U38" s="272"/>
      <c r="V38" s="272"/>
      <c r="W38" s="272"/>
      <c r="X38" s="272"/>
      <c r="Y38" s="272"/>
      <c r="Z38" s="272"/>
    </row>
    <row r="39" ht="15.75" customHeight="1">
      <c r="A39" s="272"/>
      <c r="B39" s="272"/>
      <c r="C39" s="272"/>
      <c r="D39" s="271"/>
      <c r="E39" s="272"/>
      <c r="F39" s="272"/>
      <c r="G39" s="272"/>
      <c r="H39" s="272"/>
      <c r="I39" s="272"/>
      <c r="J39" s="272"/>
      <c r="K39" s="272"/>
      <c r="L39" s="272"/>
      <c r="M39" s="272"/>
      <c r="N39" s="272"/>
      <c r="O39" s="272"/>
      <c r="P39" s="272"/>
      <c r="Q39" s="272"/>
      <c r="R39" s="272"/>
      <c r="S39" s="272"/>
      <c r="T39" s="272"/>
      <c r="U39" s="272"/>
      <c r="V39" s="272"/>
      <c r="W39" s="272"/>
      <c r="X39" s="272"/>
      <c r="Y39" s="272"/>
      <c r="Z39" s="272"/>
    </row>
    <row r="40" ht="15.75" customHeight="1">
      <c r="A40" s="272"/>
      <c r="B40" s="298" t="s">
        <v>257</v>
      </c>
      <c r="C40" s="280"/>
      <c r="D40" s="271"/>
      <c r="E40" s="272"/>
      <c r="F40" s="272"/>
      <c r="G40" s="272"/>
      <c r="H40" s="272"/>
      <c r="I40" s="272"/>
      <c r="J40" s="272"/>
      <c r="K40" s="272"/>
      <c r="L40" s="272"/>
      <c r="M40" s="272"/>
      <c r="N40" s="272"/>
      <c r="O40" s="272"/>
      <c r="P40" s="272"/>
      <c r="Q40" s="272"/>
      <c r="R40" s="272"/>
      <c r="S40" s="272"/>
      <c r="T40" s="272"/>
      <c r="U40" s="272"/>
      <c r="V40" s="272"/>
      <c r="W40" s="272"/>
      <c r="X40" s="272"/>
      <c r="Y40" s="272"/>
      <c r="Z40" s="272"/>
    </row>
    <row r="41" ht="15.75" customHeight="1">
      <c r="A41" s="272"/>
      <c r="B41" s="298" t="s">
        <v>258</v>
      </c>
      <c r="C41" s="303"/>
      <c r="D41" s="271"/>
      <c r="E41" s="272"/>
      <c r="F41" s="272"/>
      <c r="G41" s="272"/>
      <c r="H41" s="272"/>
      <c r="I41" s="272"/>
      <c r="J41" s="272"/>
      <c r="K41" s="272"/>
      <c r="L41" s="272"/>
      <c r="M41" s="272"/>
      <c r="N41" s="272"/>
      <c r="O41" s="272"/>
      <c r="P41" s="272"/>
      <c r="Q41" s="272"/>
      <c r="R41" s="272"/>
      <c r="S41" s="272"/>
      <c r="T41" s="272"/>
      <c r="U41" s="272"/>
      <c r="V41" s="272"/>
      <c r="W41" s="272"/>
      <c r="X41" s="272"/>
      <c r="Y41" s="272"/>
      <c r="Z41" s="272"/>
    </row>
    <row r="42" ht="15.75" customHeight="1">
      <c r="A42" s="310"/>
      <c r="B42" s="305" t="s">
        <v>259</v>
      </c>
      <c r="C42" s="311">
        <v>15000.0</v>
      </c>
      <c r="D42" s="271"/>
      <c r="E42" s="272"/>
      <c r="F42" s="272"/>
      <c r="G42" s="272"/>
      <c r="H42" s="272"/>
      <c r="I42" s="272"/>
      <c r="J42" s="272"/>
      <c r="K42" s="272"/>
      <c r="L42" s="272"/>
      <c r="M42" s="272"/>
      <c r="N42" s="272"/>
      <c r="O42" s="272"/>
      <c r="P42" s="272"/>
      <c r="Q42" s="272"/>
      <c r="R42" s="272"/>
      <c r="S42" s="272"/>
      <c r="T42" s="272"/>
      <c r="U42" s="272"/>
      <c r="V42" s="272"/>
      <c r="W42" s="272"/>
      <c r="X42" s="272"/>
      <c r="Y42" s="272"/>
      <c r="Z42" s="272"/>
    </row>
    <row r="43" ht="15.75" customHeight="1">
      <c r="A43" s="310"/>
      <c r="B43" s="305" t="s">
        <v>260</v>
      </c>
      <c r="C43" s="312">
        <v>0.3</v>
      </c>
      <c r="D43" s="271"/>
      <c r="E43" s="272"/>
      <c r="F43" s="272"/>
      <c r="G43" s="272"/>
      <c r="H43" s="272"/>
      <c r="I43" s="272"/>
      <c r="J43" s="272"/>
      <c r="K43" s="272"/>
      <c r="L43" s="272"/>
      <c r="M43" s="272"/>
      <c r="N43" s="272"/>
      <c r="O43" s="272"/>
      <c r="P43" s="272"/>
      <c r="Q43" s="272"/>
      <c r="R43" s="272"/>
      <c r="S43" s="272"/>
      <c r="T43" s="272"/>
      <c r="U43" s="272"/>
      <c r="V43" s="272"/>
      <c r="W43" s="272"/>
      <c r="X43" s="272"/>
      <c r="Y43" s="272"/>
      <c r="Z43" s="272"/>
    </row>
    <row r="44" ht="15.75" customHeight="1">
      <c r="A44" s="272"/>
      <c r="B44" s="305" t="s">
        <v>261</v>
      </c>
      <c r="C44" s="313">
        <v>20000.0</v>
      </c>
      <c r="D44" s="271"/>
      <c r="E44" s="272"/>
      <c r="F44" s="272"/>
      <c r="G44" s="272"/>
      <c r="H44" s="272"/>
      <c r="I44" s="272"/>
      <c r="J44" s="272"/>
      <c r="K44" s="272"/>
      <c r="L44" s="272"/>
      <c r="M44" s="272"/>
      <c r="N44" s="272"/>
      <c r="O44" s="272"/>
      <c r="P44" s="272"/>
      <c r="Q44" s="272"/>
      <c r="R44" s="272"/>
      <c r="S44" s="272"/>
      <c r="T44" s="272"/>
      <c r="U44" s="272"/>
      <c r="V44" s="272"/>
      <c r="W44" s="272"/>
      <c r="X44" s="272"/>
      <c r="Y44" s="272"/>
      <c r="Z44" s="272"/>
    </row>
    <row r="45" ht="15.75" customHeight="1">
      <c r="A45" s="272"/>
      <c r="B45" s="305" t="s">
        <v>262</v>
      </c>
      <c r="C45" s="312">
        <v>0.15</v>
      </c>
      <c r="D45" s="271"/>
      <c r="E45" s="272"/>
      <c r="F45" s="272"/>
      <c r="G45" s="272"/>
      <c r="H45" s="272"/>
      <c r="I45" s="272"/>
      <c r="J45" s="272"/>
      <c r="K45" s="272"/>
      <c r="L45" s="272"/>
      <c r="M45" s="272"/>
      <c r="N45" s="272"/>
      <c r="O45" s="272"/>
      <c r="P45" s="272"/>
      <c r="Q45" s="272"/>
      <c r="R45" s="272"/>
      <c r="S45" s="272"/>
      <c r="T45" s="272"/>
      <c r="U45" s="272"/>
      <c r="V45" s="272"/>
      <c r="W45" s="272"/>
      <c r="X45" s="272"/>
      <c r="Y45" s="272"/>
      <c r="Z45" s="272"/>
    </row>
    <row r="46" ht="15.75" customHeight="1">
      <c r="A46" s="272"/>
      <c r="B46" s="305" t="s">
        <v>263</v>
      </c>
      <c r="C46" s="314">
        <f>C43*C42</f>
        <v>4500</v>
      </c>
      <c r="D46" s="271"/>
      <c r="E46" s="272"/>
      <c r="F46" s="272"/>
      <c r="G46" s="272"/>
      <c r="H46" s="272"/>
      <c r="I46" s="272"/>
      <c r="J46" s="272"/>
      <c r="K46" s="272"/>
      <c r="L46" s="272"/>
      <c r="M46" s="272"/>
      <c r="N46" s="272"/>
      <c r="O46" s="272"/>
      <c r="P46" s="272"/>
      <c r="Q46" s="272"/>
      <c r="R46" s="272"/>
      <c r="S46" s="272"/>
      <c r="T46" s="272"/>
      <c r="U46" s="272"/>
      <c r="V46" s="272"/>
      <c r="W46" s="272"/>
      <c r="X46" s="272"/>
      <c r="Y46" s="272"/>
      <c r="Z46" s="272"/>
    </row>
    <row r="47" ht="15.75" customHeight="1">
      <c r="A47" s="272"/>
      <c r="B47" s="305" t="s">
        <v>264</v>
      </c>
      <c r="C47" s="315">
        <f>C45*C44</f>
        <v>3000</v>
      </c>
      <c r="D47" s="271"/>
      <c r="E47" s="272"/>
      <c r="F47" s="272"/>
      <c r="G47" s="272"/>
      <c r="H47" s="272"/>
      <c r="I47" s="272"/>
      <c r="J47" s="272"/>
      <c r="K47" s="272"/>
      <c r="L47" s="272"/>
      <c r="M47" s="272"/>
      <c r="N47" s="272"/>
      <c r="O47" s="272"/>
      <c r="P47" s="272"/>
      <c r="Q47" s="272"/>
      <c r="R47" s="272"/>
      <c r="S47" s="272"/>
      <c r="T47" s="272"/>
      <c r="U47" s="272"/>
      <c r="V47" s="272"/>
      <c r="W47" s="272"/>
      <c r="X47" s="272"/>
      <c r="Y47" s="272"/>
      <c r="Z47" s="272"/>
    </row>
    <row r="48" ht="15.75" customHeight="1">
      <c r="A48" s="272"/>
      <c r="B48" s="316" t="s">
        <v>265</v>
      </c>
      <c r="C48" s="317">
        <v>18.0</v>
      </c>
      <c r="D48" s="271"/>
      <c r="E48" s="272" t="s">
        <v>266</v>
      </c>
      <c r="F48" s="272"/>
      <c r="G48" s="272"/>
      <c r="H48" s="272"/>
      <c r="I48" s="272"/>
      <c r="J48" s="272"/>
      <c r="K48" s="272"/>
      <c r="L48" s="272"/>
      <c r="M48" s="272"/>
      <c r="N48" s="272"/>
      <c r="O48" s="272"/>
      <c r="P48" s="272"/>
      <c r="Q48" s="272"/>
      <c r="R48" s="272"/>
      <c r="S48" s="272"/>
      <c r="T48" s="272"/>
      <c r="U48" s="272"/>
      <c r="V48" s="272"/>
      <c r="W48" s="272"/>
      <c r="X48" s="272"/>
      <c r="Y48" s="272"/>
      <c r="Z48" s="272"/>
    </row>
    <row r="49" ht="15.75" customHeight="1">
      <c r="A49" s="272"/>
      <c r="B49" s="318" t="s">
        <v>267</v>
      </c>
      <c r="C49" s="319">
        <f>C47+C46</f>
        <v>7500</v>
      </c>
      <c r="D49" s="271"/>
      <c r="E49" s="272"/>
      <c r="F49" s="272"/>
      <c r="G49" s="272"/>
      <c r="H49" s="272"/>
      <c r="I49" s="272"/>
      <c r="J49" s="272"/>
      <c r="K49" s="272"/>
      <c r="L49" s="272"/>
      <c r="M49" s="272"/>
      <c r="N49" s="272"/>
      <c r="O49" s="272"/>
      <c r="P49" s="272"/>
      <c r="Q49" s="272"/>
      <c r="R49" s="272"/>
      <c r="S49" s="272"/>
      <c r="T49" s="272"/>
      <c r="U49" s="272"/>
      <c r="V49" s="272"/>
      <c r="W49" s="272"/>
      <c r="X49" s="272"/>
      <c r="Y49" s="272"/>
      <c r="Z49" s="272"/>
    </row>
    <row r="50" ht="15.75" customHeight="1">
      <c r="A50" s="272"/>
      <c r="B50" s="272"/>
      <c r="C50" s="272"/>
      <c r="D50" s="271"/>
      <c r="E50" s="272"/>
      <c r="F50" s="272"/>
      <c r="G50" s="272"/>
      <c r="H50" s="272"/>
      <c r="I50" s="272"/>
      <c r="J50" s="272"/>
      <c r="K50" s="272"/>
      <c r="L50" s="272"/>
      <c r="M50" s="272"/>
      <c r="N50" s="272"/>
      <c r="O50" s="272"/>
      <c r="P50" s="272"/>
      <c r="Q50" s="272"/>
      <c r="R50" s="272"/>
      <c r="S50" s="272"/>
      <c r="T50" s="272"/>
      <c r="U50" s="272"/>
      <c r="V50" s="272"/>
      <c r="W50" s="272"/>
      <c r="X50" s="272"/>
      <c r="Y50" s="272"/>
      <c r="Z50" s="272"/>
    </row>
    <row r="51" ht="15.75" customHeight="1">
      <c r="A51" s="272"/>
      <c r="B51" s="272"/>
      <c r="C51" s="320" t="s">
        <v>268</v>
      </c>
      <c r="D51" s="321"/>
      <c r="E51" s="320" t="s">
        <v>269</v>
      </c>
      <c r="F51" s="272"/>
      <c r="G51" s="272"/>
      <c r="H51" s="272"/>
      <c r="I51" s="272"/>
      <c r="J51" s="272"/>
      <c r="K51" s="272"/>
      <c r="L51" s="272"/>
      <c r="M51" s="272"/>
      <c r="N51" s="272"/>
      <c r="O51" s="272"/>
      <c r="P51" s="272"/>
      <c r="Q51" s="272"/>
      <c r="R51" s="272"/>
      <c r="S51" s="272"/>
      <c r="T51" s="272"/>
      <c r="U51" s="272"/>
      <c r="V51" s="272"/>
      <c r="W51" s="272"/>
      <c r="X51" s="272"/>
      <c r="Y51" s="272"/>
      <c r="Z51" s="272"/>
    </row>
    <row r="52" ht="15.75" customHeight="1">
      <c r="A52" s="274" t="s">
        <v>270</v>
      </c>
      <c r="B52" s="272" t="s">
        <v>271</v>
      </c>
      <c r="C52" s="311">
        <v>1100.0</v>
      </c>
      <c r="D52" s="322"/>
      <c r="E52" s="319">
        <f>C52*C13</f>
        <v>22000</v>
      </c>
      <c r="F52" s="272"/>
      <c r="G52" s="272"/>
      <c r="H52" s="272"/>
      <c r="I52" s="272"/>
      <c r="J52" s="272"/>
      <c r="K52" s="272"/>
      <c r="L52" s="272"/>
      <c r="M52" s="272"/>
      <c r="N52" s="272"/>
      <c r="O52" s="272"/>
      <c r="P52" s="272"/>
      <c r="Q52" s="272"/>
      <c r="R52" s="272"/>
      <c r="S52" s="272"/>
      <c r="T52" s="272"/>
      <c r="U52" s="272"/>
      <c r="V52" s="272"/>
      <c r="W52" s="272"/>
      <c r="X52" s="272"/>
      <c r="Y52" s="272"/>
      <c r="Z52" s="272"/>
    </row>
    <row r="53" ht="15.75" customHeight="1">
      <c r="A53" s="274" t="s">
        <v>272</v>
      </c>
      <c r="B53" s="272"/>
      <c r="C53" s="323">
        <f>E53/C13</f>
        <v>885</v>
      </c>
      <c r="D53" s="324"/>
      <c r="E53" s="325">
        <f>C27+C38+C49</f>
        <v>17700</v>
      </c>
      <c r="F53" s="272"/>
      <c r="G53" s="272"/>
      <c r="H53" s="272"/>
      <c r="I53" s="272"/>
      <c r="J53" s="272"/>
      <c r="K53" s="272"/>
      <c r="L53" s="272"/>
      <c r="M53" s="272"/>
      <c r="N53" s="272"/>
      <c r="O53" s="272"/>
      <c r="P53" s="272"/>
      <c r="Q53" s="272"/>
      <c r="R53" s="272"/>
      <c r="S53" s="272"/>
      <c r="T53" s="272"/>
      <c r="U53" s="272"/>
      <c r="V53" s="272"/>
      <c r="W53" s="272"/>
      <c r="X53" s="272"/>
      <c r="Y53" s="272"/>
      <c r="Z53" s="272"/>
    </row>
    <row r="54" ht="15.75" customHeight="1">
      <c r="A54" s="274" t="s">
        <v>273</v>
      </c>
      <c r="B54" s="272"/>
      <c r="C54" s="326" t="s">
        <v>274</v>
      </c>
      <c r="D54" s="322"/>
      <c r="E54" s="319">
        <f>C19</f>
        <v>944</v>
      </c>
      <c r="F54" s="272"/>
      <c r="G54" s="272"/>
      <c r="H54" s="272"/>
      <c r="I54" s="272"/>
      <c r="J54" s="272"/>
      <c r="K54" s="272"/>
      <c r="L54" s="272"/>
      <c r="M54" s="272"/>
      <c r="N54" s="272"/>
      <c r="O54" s="272"/>
      <c r="P54" s="272"/>
      <c r="Q54" s="272"/>
      <c r="R54" s="272"/>
      <c r="S54" s="272"/>
      <c r="T54" s="272"/>
      <c r="U54" s="272"/>
      <c r="V54" s="272"/>
      <c r="W54" s="272"/>
      <c r="X54" s="272"/>
      <c r="Y54" s="272"/>
      <c r="Z54" s="272"/>
    </row>
    <row r="55" ht="15.75" customHeight="1">
      <c r="A55" s="274" t="s">
        <v>275</v>
      </c>
      <c r="B55" s="272"/>
      <c r="C55" s="323">
        <f>C52-C53</f>
        <v>215</v>
      </c>
      <c r="D55" s="322"/>
      <c r="E55" s="319">
        <f>E52-E53</f>
        <v>4300</v>
      </c>
      <c r="F55" s="272"/>
      <c r="G55" s="272"/>
      <c r="H55" s="272"/>
      <c r="I55" s="272"/>
      <c r="J55" s="272"/>
      <c r="K55" s="272"/>
      <c r="L55" s="272"/>
      <c r="M55" s="272"/>
      <c r="N55" s="272"/>
      <c r="O55" s="272"/>
      <c r="P55" s="272"/>
      <c r="Q55" s="272"/>
      <c r="R55" s="272"/>
      <c r="S55" s="272"/>
      <c r="T55" s="272"/>
      <c r="U55" s="272"/>
      <c r="V55" s="272"/>
      <c r="W55" s="272"/>
      <c r="X55" s="272"/>
      <c r="Y55" s="272"/>
      <c r="Z55" s="272"/>
    </row>
    <row r="56" ht="15.75" customHeight="1">
      <c r="A56" s="274" t="s">
        <v>276</v>
      </c>
      <c r="B56" s="272"/>
      <c r="C56" s="327">
        <f>C55/C52</f>
        <v>0.1954545455</v>
      </c>
      <c r="D56" s="328"/>
      <c r="E56" s="327">
        <f>((E55+E54)/E52)</f>
        <v>0.2383636364</v>
      </c>
      <c r="F56" s="272"/>
      <c r="G56" s="272"/>
      <c r="H56" s="272"/>
      <c r="I56" s="272"/>
      <c r="J56" s="272"/>
      <c r="K56" s="272"/>
      <c r="L56" s="272"/>
      <c r="M56" s="272"/>
      <c r="N56" s="272"/>
      <c r="O56" s="272"/>
      <c r="P56" s="272"/>
      <c r="Q56" s="272"/>
      <c r="R56" s="272"/>
      <c r="S56" s="272"/>
      <c r="T56" s="272"/>
      <c r="U56" s="272"/>
      <c r="V56" s="272"/>
      <c r="W56" s="272"/>
      <c r="X56" s="272"/>
      <c r="Y56" s="272"/>
      <c r="Z56" s="272"/>
    </row>
    <row r="57" ht="15.75" customHeight="1">
      <c r="A57" s="272"/>
      <c r="B57" s="272"/>
      <c r="C57" s="329"/>
      <c r="D57" s="271"/>
      <c r="E57" s="272"/>
      <c r="F57" s="272"/>
      <c r="G57" s="272"/>
      <c r="H57" s="272"/>
      <c r="I57" s="272"/>
      <c r="J57" s="272"/>
      <c r="K57" s="272"/>
      <c r="L57" s="272"/>
      <c r="M57" s="272"/>
      <c r="N57" s="272"/>
      <c r="O57" s="272"/>
      <c r="P57" s="272"/>
      <c r="Q57" s="272"/>
      <c r="R57" s="272"/>
      <c r="S57" s="272"/>
      <c r="T57" s="272"/>
      <c r="U57" s="272"/>
      <c r="V57" s="272"/>
      <c r="W57" s="272"/>
      <c r="X57" s="272"/>
      <c r="Y57" s="272"/>
      <c r="Z57" s="272"/>
    </row>
    <row r="58" ht="15.75" customHeight="1">
      <c r="A58" s="330" t="s">
        <v>277</v>
      </c>
      <c r="B58" s="272"/>
      <c r="C58" s="329"/>
      <c r="D58" s="271"/>
      <c r="E58" s="272"/>
      <c r="F58" s="272"/>
      <c r="G58" s="272"/>
      <c r="H58" s="272"/>
      <c r="I58" s="272"/>
      <c r="J58" s="272"/>
      <c r="K58" s="272"/>
      <c r="L58" s="272"/>
      <c r="M58" s="272"/>
      <c r="N58" s="272"/>
      <c r="O58" s="272"/>
      <c r="P58" s="272"/>
      <c r="Q58" s="272"/>
      <c r="R58" s="272"/>
      <c r="S58" s="272"/>
      <c r="T58" s="272"/>
      <c r="U58" s="272"/>
      <c r="V58" s="272"/>
      <c r="W58" s="272"/>
      <c r="X58" s="272"/>
      <c r="Y58" s="272"/>
      <c r="Z58" s="272"/>
    </row>
    <row r="59" ht="15.75" customHeight="1">
      <c r="A59" s="272"/>
      <c r="B59" s="272"/>
      <c r="C59" s="329"/>
      <c r="D59" s="271"/>
      <c r="E59" s="272"/>
      <c r="F59" s="272"/>
      <c r="G59" s="272"/>
      <c r="H59" s="272"/>
      <c r="I59" s="272"/>
      <c r="J59" s="272"/>
      <c r="K59" s="272"/>
      <c r="L59" s="272"/>
      <c r="M59" s="272"/>
      <c r="N59" s="272"/>
      <c r="O59" s="272"/>
      <c r="P59" s="272"/>
      <c r="Q59" s="272"/>
      <c r="R59" s="272"/>
      <c r="S59" s="272"/>
      <c r="T59" s="272"/>
      <c r="U59" s="272"/>
      <c r="V59" s="272"/>
      <c r="W59" s="272"/>
      <c r="X59" s="272"/>
      <c r="Y59" s="272"/>
      <c r="Z59" s="272"/>
    </row>
    <row r="60" ht="15.75" customHeight="1">
      <c r="A60" s="272"/>
      <c r="B60" s="272"/>
      <c r="C60" s="329"/>
      <c r="D60" s="271"/>
      <c r="E60" s="272"/>
      <c r="F60" s="272"/>
      <c r="G60" s="272"/>
      <c r="H60" s="272"/>
      <c r="I60" s="272"/>
      <c r="J60" s="272"/>
      <c r="K60" s="272"/>
      <c r="L60" s="272"/>
      <c r="M60" s="272"/>
      <c r="N60" s="272"/>
      <c r="O60" s="272"/>
      <c r="P60" s="272"/>
      <c r="Q60" s="272"/>
      <c r="R60" s="272"/>
      <c r="S60" s="272"/>
      <c r="T60" s="272"/>
      <c r="U60" s="272"/>
      <c r="V60" s="272"/>
      <c r="W60" s="272"/>
      <c r="X60" s="272"/>
      <c r="Y60" s="272"/>
      <c r="Z60" s="272"/>
    </row>
    <row r="61" ht="15.75" customHeight="1">
      <c r="A61" s="272"/>
      <c r="B61" s="272"/>
      <c r="C61" s="272"/>
      <c r="D61" s="271"/>
      <c r="E61" s="272"/>
      <c r="F61" s="272"/>
      <c r="G61" s="272"/>
      <c r="H61" s="272"/>
      <c r="I61" s="272"/>
      <c r="J61" s="272"/>
      <c r="K61" s="272"/>
      <c r="L61" s="272"/>
      <c r="M61" s="272"/>
      <c r="N61" s="272"/>
      <c r="O61" s="272"/>
      <c r="P61" s="272"/>
      <c r="Q61" s="272"/>
      <c r="R61" s="272"/>
      <c r="S61" s="272"/>
      <c r="T61" s="272"/>
      <c r="U61" s="272"/>
      <c r="V61" s="272"/>
      <c r="W61" s="272"/>
      <c r="X61" s="272"/>
      <c r="Y61" s="272"/>
      <c r="Z61" s="272"/>
    </row>
    <row r="62" ht="15.75" customHeight="1">
      <c r="A62" s="272"/>
      <c r="B62" s="272"/>
      <c r="C62" s="272"/>
      <c r="D62" s="271"/>
      <c r="E62" s="272"/>
      <c r="F62" s="272"/>
      <c r="G62" s="272"/>
      <c r="H62" s="272"/>
      <c r="I62" s="272"/>
      <c r="J62" s="272"/>
      <c r="K62" s="272"/>
      <c r="L62" s="272"/>
      <c r="M62" s="272"/>
      <c r="N62" s="272"/>
      <c r="O62" s="272"/>
      <c r="P62" s="272"/>
      <c r="Q62" s="272"/>
      <c r="R62" s="272"/>
      <c r="S62" s="272"/>
      <c r="T62" s="272"/>
      <c r="U62" s="272"/>
      <c r="V62" s="272"/>
      <c r="W62" s="272"/>
      <c r="X62" s="272"/>
      <c r="Y62" s="272"/>
      <c r="Z62" s="272"/>
    </row>
    <row r="63" ht="15.75" customHeight="1">
      <c r="A63" s="272"/>
      <c r="B63" s="272"/>
      <c r="C63" s="272"/>
      <c r="D63" s="271"/>
      <c r="E63" s="272"/>
      <c r="F63" s="272"/>
      <c r="G63" s="272"/>
      <c r="H63" s="272"/>
      <c r="I63" s="272"/>
      <c r="J63" s="272"/>
      <c r="K63" s="272"/>
      <c r="L63" s="272"/>
      <c r="M63" s="272"/>
      <c r="N63" s="272"/>
      <c r="O63" s="272"/>
      <c r="P63" s="272"/>
      <c r="Q63" s="272"/>
      <c r="R63" s="272"/>
      <c r="S63" s="272"/>
      <c r="T63" s="272"/>
      <c r="U63" s="272"/>
      <c r="V63" s="272"/>
      <c r="W63" s="272"/>
      <c r="X63" s="272"/>
      <c r="Y63" s="272"/>
      <c r="Z63" s="272"/>
    </row>
    <row r="64" ht="15.75" customHeight="1">
      <c r="A64" s="272"/>
      <c r="B64" s="272"/>
      <c r="C64" s="272"/>
      <c r="D64" s="271"/>
      <c r="E64" s="272"/>
      <c r="F64" s="272"/>
      <c r="G64" s="272"/>
      <c r="H64" s="272"/>
      <c r="I64" s="272"/>
      <c r="J64" s="272"/>
      <c r="K64" s="272"/>
      <c r="L64" s="272"/>
      <c r="M64" s="272"/>
      <c r="N64" s="272"/>
      <c r="O64" s="272"/>
      <c r="P64" s="272"/>
      <c r="Q64" s="272"/>
      <c r="R64" s="272"/>
      <c r="S64" s="272"/>
      <c r="T64" s="272"/>
      <c r="U64" s="272"/>
      <c r="V64" s="272"/>
      <c r="W64" s="272"/>
      <c r="X64" s="272"/>
      <c r="Y64" s="272"/>
      <c r="Z64" s="272"/>
    </row>
    <row r="65" ht="15.75" customHeight="1">
      <c r="A65" s="272"/>
      <c r="B65" s="272"/>
      <c r="C65" s="272"/>
      <c r="D65" s="271"/>
      <c r="E65" s="272"/>
      <c r="F65" s="272"/>
      <c r="G65" s="272"/>
      <c r="H65" s="272"/>
      <c r="I65" s="272"/>
      <c r="J65" s="272"/>
      <c r="K65" s="272"/>
      <c r="L65" s="272"/>
      <c r="M65" s="272"/>
      <c r="N65" s="272"/>
      <c r="O65" s="272"/>
      <c r="P65" s="272"/>
      <c r="Q65" s="272"/>
      <c r="R65" s="272"/>
      <c r="S65" s="272"/>
      <c r="T65" s="272"/>
      <c r="U65" s="272"/>
      <c r="V65" s="272"/>
      <c r="W65" s="272"/>
      <c r="X65" s="272"/>
      <c r="Y65" s="272"/>
      <c r="Z65" s="272"/>
    </row>
    <row r="66" ht="15.75" customHeight="1">
      <c r="A66" s="272"/>
      <c r="B66" s="272"/>
      <c r="C66" s="272"/>
      <c r="D66" s="271"/>
      <c r="E66" s="272"/>
      <c r="F66" s="272"/>
      <c r="G66" s="272"/>
      <c r="H66" s="272"/>
      <c r="I66" s="272"/>
      <c r="J66" s="272"/>
      <c r="K66" s="272"/>
      <c r="L66" s="272"/>
      <c r="M66" s="272"/>
      <c r="N66" s="272"/>
      <c r="O66" s="272"/>
      <c r="P66" s="272"/>
      <c r="Q66" s="272"/>
      <c r="R66" s="272"/>
      <c r="S66" s="272"/>
      <c r="T66" s="272"/>
      <c r="U66" s="272"/>
      <c r="V66" s="272"/>
      <c r="W66" s="272"/>
      <c r="X66" s="272"/>
      <c r="Y66" s="272"/>
      <c r="Z66" s="272"/>
    </row>
    <row r="67" ht="15.75" customHeight="1">
      <c r="A67" s="272"/>
      <c r="B67" s="272"/>
      <c r="C67" s="272"/>
      <c r="D67" s="271"/>
      <c r="E67" s="272"/>
      <c r="F67" s="272"/>
      <c r="G67" s="272"/>
      <c r="H67" s="272"/>
      <c r="I67" s="272"/>
      <c r="J67" s="272"/>
      <c r="K67" s="272"/>
      <c r="L67" s="272"/>
      <c r="M67" s="272"/>
      <c r="N67" s="272"/>
      <c r="O67" s="272"/>
      <c r="P67" s="272"/>
      <c r="Q67" s="272"/>
      <c r="R67" s="272"/>
      <c r="S67" s="272"/>
      <c r="T67" s="272"/>
      <c r="U67" s="272"/>
      <c r="V67" s="272"/>
      <c r="W67" s="272"/>
      <c r="X67" s="272"/>
      <c r="Y67" s="272"/>
      <c r="Z67" s="272"/>
    </row>
    <row r="68" ht="15.75" customHeight="1">
      <c r="A68" s="272"/>
      <c r="B68" s="272"/>
      <c r="C68" s="272"/>
      <c r="D68" s="271"/>
      <c r="E68" s="272"/>
      <c r="F68" s="272"/>
      <c r="G68" s="272"/>
      <c r="H68" s="272"/>
      <c r="I68" s="272"/>
      <c r="J68" s="272"/>
      <c r="K68" s="272"/>
      <c r="L68" s="272"/>
      <c r="M68" s="272"/>
      <c r="N68" s="272"/>
      <c r="O68" s="272"/>
      <c r="P68" s="272"/>
      <c r="Q68" s="272"/>
      <c r="R68" s="272"/>
      <c r="S68" s="272"/>
      <c r="T68" s="272"/>
      <c r="U68" s="272"/>
      <c r="V68" s="272"/>
      <c r="W68" s="272"/>
      <c r="X68" s="272"/>
      <c r="Y68" s="272"/>
      <c r="Z68" s="272"/>
    </row>
    <row r="69" ht="15.75" customHeight="1">
      <c r="A69" s="272"/>
      <c r="B69" s="272"/>
      <c r="C69" s="272"/>
      <c r="D69" s="271"/>
      <c r="E69" s="272"/>
      <c r="F69" s="272"/>
      <c r="G69" s="272"/>
      <c r="H69" s="272"/>
      <c r="I69" s="272"/>
      <c r="J69" s="272"/>
      <c r="K69" s="272"/>
      <c r="L69" s="272"/>
      <c r="M69" s="272"/>
      <c r="N69" s="272"/>
      <c r="O69" s="272"/>
      <c r="P69" s="272"/>
      <c r="Q69" s="272"/>
      <c r="R69" s="272"/>
      <c r="S69" s="272"/>
      <c r="T69" s="272"/>
      <c r="U69" s="272"/>
      <c r="V69" s="272"/>
      <c r="W69" s="272"/>
      <c r="X69" s="272"/>
      <c r="Y69" s="272"/>
      <c r="Z69" s="272"/>
    </row>
    <row r="70" ht="15.75" customHeight="1">
      <c r="A70" s="272"/>
      <c r="B70" s="272"/>
      <c r="C70" s="272"/>
      <c r="D70" s="271"/>
      <c r="E70" s="272"/>
      <c r="F70" s="272"/>
      <c r="G70" s="272"/>
      <c r="H70" s="272"/>
      <c r="I70" s="272"/>
      <c r="J70" s="272"/>
      <c r="K70" s="272"/>
      <c r="L70" s="272"/>
      <c r="M70" s="272"/>
      <c r="N70" s="272"/>
      <c r="O70" s="272"/>
      <c r="P70" s="272"/>
      <c r="Q70" s="272"/>
      <c r="R70" s="272"/>
      <c r="S70" s="272"/>
      <c r="T70" s="272"/>
      <c r="U70" s="272"/>
      <c r="V70" s="272"/>
      <c r="W70" s="272"/>
      <c r="X70" s="272"/>
      <c r="Y70" s="272"/>
      <c r="Z70" s="272"/>
    </row>
    <row r="71" ht="15.75" customHeight="1">
      <c r="A71" s="272"/>
      <c r="B71" s="272"/>
      <c r="C71" s="272"/>
      <c r="D71" s="271"/>
      <c r="E71" s="272"/>
      <c r="F71" s="272"/>
      <c r="G71" s="272"/>
      <c r="H71" s="272"/>
      <c r="I71" s="272"/>
      <c r="J71" s="272"/>
      <c r="K71" s="272"/>
      <c r="L71" s="272"/>
      <c r="M71" s="272"/>
      <c r="N71" s="272"/>
      <c r="O71" s="272"/>
      <c r="P71" s="272"/>
      <c r="Q71" s="272"/>
      <c r="R71" s="272"/>
      <c r="S71" s="272"/>
      <c r="T71" s="272"/>
      <c r="U71" s="272"/>
      <c r="V71" s="272"/>
      <c r="W71" s="272"/>
      <c r="X71" s="272"/>
      <c r="Y71" s="272"/>
      <c r="Z71" s="272"/>
    </row>
    <row r="72" ht="15.75" customHeight="1">
      <c r="A72" s="272"/>
      <c r="B72" s="272"/>
      <c r="C72" s="272"/>
      <c r="D72" s="271"/>
      <c r="E72" s="272"/>
      <c r="F72" s="272"/>
      <c r="G72" s="272"/>
      <c r="H72" s="272"/>
      <c r="I72" s="272"/>
      <c r="J72" s="272"/>
      <c r="K72" s="272"/>
      <c r="L72" s="272"/>
      <c r="M72" s="272"/>
      <c r="N72" s="272"/>
      <c r="O72" s="272"/>
      <c r="P72" s="272"/>
      <c r="Q72" s="272"/>
      <c r="R72" s="272"/>
      <c r="S72" s="272"/>
      <c r="T72" s="272"/>
      <c r="U72" s="272"/>
      <c r="V72" s="272"/>
      <c r="W72" s="272"/>
      <c r="X72" s="272"/>
      <c r="Y72" s="272"/>
      <c r="Z72" s="272"/>
    </row>
    <row r="73" ht="15.75" customHeight="1">
      <c r="A73" s="272"/>
      <c r="B73" s="272"/>
      <c r="C73" s="272"/>
      <c r="D73" s="271"/>
      <c r="E73" s="272"/>
      <c r="F73" s="272"/>
      <c r="G73" s="272"/>
      <c r="H73" s="272"/>
      <c r="I73" s="272"/>
      <c r="J73" s="272"/>
      <c r="K73" s="272"/>
      <c r="L73" s="272"/>
      <c r="M73" s="272"/>
      <c r="N73" s="272"/>
      <c r="O73" s="272"/>
      <c r="P73" s="272"/>
      <c r="Q73" s="272"/>
      <c r="R73" s="272"/>
      <c r="S73" s="272"/>
      <c r="T73" s="272"/>
      <c r="U73" s="272"/>
      <c r="V73" s="272"/>
      <c r="W73" s="272"/>
      <c r="X73" s="272"/>
      <c r="Y73" s="272"/>
      <c r="Z73" s="272"/>
    </row>
    <row r="74" ht="15.75" customHeight="1">
      <c r="A74" s="272"/>
      <c r="B74" s="272"/>
      <c r="C74" s="272"/>
      <c r="D74" s="271"/>
      <c r="E74" s="272"/>
      <c r="F74" s="272"/>
      <c r="G74" s="272"/>
      <c r="H74" s="272"/>
      <c r="I74" s="272"/>
      <c r="J74" s="272"/>
      <c r="K74" s="272"/>
      <c r="L74" s="272"/>
      <c r="M74" s="272"/>
      <c r="N74" s="272"/>
      <c r="O74" s="272"/>
      <c r="P74" s="272"/>
      <c r="Q74" s="272"/>
      <c r="R74" s="272"/>
      <c r="S74" s="272"/>
      <c r="T74" s="272"/>
      <c r="U74" s="272"/>
      <c r="V74" s="272"/>
      <c r="W74" s="272"/>
      <c r="X74" s="272"/>
      <c r="Y74" s="272"/>
      <c r="Z74" s="272"/>
    </row>
    <row r="75" ht="15.75" customHeight="1">
      <c r="A75" s="272"/>
      <c r="B75" s="272"/>
      <c r="C75" s="272"/>
      <c r="D75" s="271"/>
      <c r="E75" s="272"/>
      <c r="F75" s="272"/>
      <c r="G75" s="272"/>
      <c r="H75" s="272"/>
      <c r="I75" s="272"/>
      <c r="J75" s="272"/>
      <c r="K75" s="272"/>
      <c r="L75" s="272"/>
      <c r="M75" s="272"/>
      <c r="N75" s="272"/>
      <c r="O75" s="272"/>
      <c r="P75" s="272"/>
      <c r="Q75" s="272"/>
      <c r="R75" s="272"/>
      <c r="S75" s="272"/>
      <c r="T75" s="272"/>
      <c r="U75" s="272"/>
      <c r="V75" s="272"/>
      <c r="W75" s="272"/>
      <c r="X75" s="272"/>
      <c r="Y75" s="272"/>
      <c r="Z75" s="272"/>
    </row>
    <row r="76" ht="15.75" customHeight="1">
      <c r="A76" s="272"/>
      <c r="B76" s="272"/>
      <c r="C76" s="272"/>
      <c r="D76" s="271"/>
      <c r="E76" s="272"/>
      <c r="F76" s="272"/>
      <c r="G76" s="272"/>
      <c r="H76" s="272"/>
      <c r="I76" s="272"/>
      <c r="J76" s="272"/>
      <c r="K76" s="272"/>
      <c r="L76" s="272"/>
      <c r="M76" s="272"/>
      <c r="N76" s="272"/>
      <c r="O76" s="272"/>
      <c r="P76" s="272"/>
      <c r="Q76" s="272"/>
      <c r="R76" s="272"/>
      <c r="S76" s="272"/>
      <c r="T76" s="272"/>
      <c r="U76" s="272"/>
      <c r="V76" s="272"/>
      <c r="W76" s="272"/>
      <c r="X76" s="272"/>
      <c r="Y76" s="272"/>
      <c r="Z76" s="272"/>
    </row>
    <row r="77" ht="15.75" customHeight="1">
      <c r="A77" s="272"/>
      <c r="B77" s="272"/>
      <c r="C77" s="272"/>
      <c r="D77" s="271"/>
      <c r="E77" s="272"/>
      <c r="F77" s="272"/>
      <c r="G77" s="272"/>
      <c r="H77" s="272"/>
      <c r="I77" s="272"/>
      <c r="J77" s="272"/>
      <c r="K77" s="272"/>
      <c r="L77" s="272"/>
      <c r="M77" s="272"/>
      <c r="N77" s="272"/>
      <c r="O77" s="272"/>
      <c r="P77" s="272"/>
      <c r="Q77" s="272"/>
      <c r="R77" s="272"/>
      <c r="S77" s="272"/>
      <c r="T77" s="272"/>
      <c r="U77" s="272"/>
      <c r="V77" s="272"/>
      <c r="W77" s="272"/>
      <c r="X77" s="272"/>
      <c r="Y77" s="272"/>
      <c r="Z77" s="272"/>
    </row>
    <row r="78" ht="15.75" customHeight="1">
      <c r="A78" s="272"/>
      <c r="B78" s="272"/>
      <c r="C78" s="272"/>
      <c r="D78" s="271"/>
      <c r="E78" s="272"/>
      <c r="F78" s="272"/>
      <c r="G78" s="272"/>
      <c r="H78" s="272"/>
      <c r="I78" s="272"/>
      <c r="J78" s="272"/>
      <c r="K78" s="272"/>
      <c r="L78" s="272"/>
      <c r="M78" s="272"/>
      <c r="N78" s="272"/>
      <c r="O78" s="272"/>
      <c r="P78" s="272"/>
      <c r="Q78" s="272"/>
      <c r="R78" s="272"/>
      <c r="S78" s="272"/>
      <c r="T78" s="272"/>
      <c r="U78" s="272"/>
      <c r="V78" s="272"/>
      <c r="W78" s="272"/>
      <c r="X78" s="272"/>
      <c r="Y78" s="272"/>
      <c r="Z78" s="272"/>
    </row>
    <row r="79" ht="15.75" customHeight="1">
      <c r="A79" s="272"/>
      <c r="B79" s="272"/>
      <c r="C79" s="272"/>
      <c r="D79" s="271"/>
      <c r="E79" s="272"/>
      <c r="F79" s="272"/>
      <c r="G79" s="272"/>
      <c r="H79" s="272"/>
      <c r="I79" s="272"/>
      <c r="J79" s="272"/>
      <c r="K79" s="272"/>
      <c r="L79" s="272"/>
      <c r="M79" s="272"/>
      <c r="N79" s="272"/>
      <c r="O79" s="272"/>
      <c r="P79" s="272"/>
      <c r="Q79" s="272"/>
      <c r="R79" s="272"/>
      <c r="S79" s="272"/>
      <c r="T79" s="272"/>
      <c r="U79" s="272"/>
      <c r="V79" s="272"/>
      <c r="W79" s="272"/>
      <c r="X79" s="272"/>
      <c r="Y79" s="272"/>
      <c r="Z79" s="272"/>
    </row>
    <row r="80" ht="15.75" customHeight="1">
      <c r="A80" s="272"/>
      <c r="B80" s="272"/>
      <c r="C80" s="272"/>
      <c r="D80" s="271"/>
      <c r="E80" s="272"/>
      <c r="F80" s="272"/>
      <c r="G80" s="272"/>
      <c r="H80" s="272"/>
      <c r="I80" s="272"/>
      <c r="J80" s="272"/>
      <c r="K80" s="272"/>
      <c r="L80" s="272"/>
      <c r="M80" s="272"/>
      <c r="N80" s="272"/>
      <c r="O80" s="272"/>
      <c r="P80" s="272"/>
      <c r="Q80" s="272"/>
      <c r="R80" s="272"/>
      <c r="S80" s="272"/>
      <c r="T80" s="272"/>
      <c r="U80" s="272"/>
      <c r="V80" s="272"/>
      <c r="W80" s="272"/>
      <c r="X80" s="272"/>
      <c r="Y80" s="272"/>
      <c r="Z80" s="272"/>
    </row>
    <row r="81" ht="15.75" customHeight="1">
      <c r="A81" s="272"/>
      <c r="B81" s="272"/>
      <c r="C81" s="272"/>
      <c r="D81" s="271"/>
      <c r="E81" s="272"/>
      <c r="F81" s="272"/>
      <c r="G81" s="272"/>
      <c r="H81" s="272"/>
      <c r="I81" s="272"/>
      <c r="J81" s="272"/>
      <c r="K81" s="272"/>
      <c r="L81" s="272"/>
      <c r="M81" s="272"/>
      <c r="N81" s="272"/>
      <c r="O81" s="272"/>
      <c r="P81" s="272"/>
      <c r="Q81" s="272"/>
      <c r="R81" s="272"/>
      <c r="S81" s="272"/>
      <c r="T81" s="272"/>
      <c r="U81" s="272"/>
      <c r="V81" s="272"/>
      <c r="W81" s="272"/>
      <c r="X81" s="272"/>
      <c r="Y81" s="272"/>
      <c r="Z81" s="272"/>
    </row>
    <row r="82" ht="15.75" customHeight="1">
      <c r="A82" s="272"/>
      <c r="B82" s="272"/>
      <c r="C82" s="272"/>
      <c r="D82" s="271"/>
      <c r="E82" s="272"/>
      <c r="F82" s="272"/>
      <c r="G82" s="272"/>
      <c r="H82" s="272"/>
      <c r="I82" s="272"/>
      <c r="J82" s="272"/>
      <c r="K82" s="272"/>
      <c r="L82" s="272"/>
      <c r="M82" s="272"/>
      <c r="N82" s="272"/>
      <c r="O82" s="272"/>
      <c r="P82" s="272"/>
      <c r="Q82" s="272"/>
      <c r="R82" s="272"/>
      <c r="S82" s="272"/>
      <c r="T82" s="272"/>
      <c r="U82" s="272"/>
      <c r="V82" s="272"/>
      <c r="W82" s="272"/>
      <c r="X82" s="272"/>
      <c r="Y82" s="272"/>
      <c r="Z82" s="272"/>
    </row>
    <row r="83" ht="15.75" customHeight="1">
      <c r="A83" s="272"/>
      <c r="B83" s="272"/>
      <c r="C83" s="272"/>
      <c r="D83" s="271"/>
      <c r="E83" s="272"/>
      <c r="F83" s="272"/>
      <c r="G83" s="272"/>
      <c r="H83" s="272"/>
      <c r="I83" s="272"/>
      <c r="J83" s="272"/>
      <c r="K83" s="272"/>
      <c r="L83" s="272"/>
      <c r="M83" s="272"/>
      <c r="N83" s="272"/>
      <c r="O83" s="272"/>
      <c r="P83" s="272"/>
      <c r="Q83" s="272"/>
      <c r="R83" s="272"/>
      <c r="S83" s="272"/>
      <c r="T83" s="272"/>
      <c r="U83" s="272"/>
      <c r="V83" s="272"/>
      <c r="W83" s="272"/>
      <c r="X83" s="272"/>
      <c r="Y83" s="272"/>
      <c r="Z83" s="272"/>
    </row>
    <row r="84" ht="15.75" customHeight="1">
      <c r="A84" s="272"/>
      <c r="B84" s="272"/>
      <c r="C84" s="272"/>
      <c r="D84" s="271"/>
      <c r="E84" s="272"/>
      <c r="F84" s="272"/>
      <c r="G84" s="272"/>
      <c r="H84" s="272"/>
      <c r="I84" s="272"/>
      <c r="J84" s="272"/>
      <c r="K84" s="272"/>
      <c r="L84" s="272"/>
      <c r="M84" s="272"/>
      <c r="N84" s="272"/>
      <c r="O84" s="272"/>
      <c r="P84" s="272"/>
      <c r="Q84" s="272"/>
      <c r="R84" s="272"/>
      <c r="S84" s="272"/>
      <c r="T84" s="272"/>
      <c r="U84" s="272"/>
      <c r="V84" s="272"/>
      <c r="W84" s="272"/>
      <c r="X84" s="272"/>
      <c r="Y84" s="272"/>
      <c r="Z84" s="272"/>
    </row>
    <row r="85" ht="15.75" customHeight="1">
      <c r="A85" s="272"/>
      <c r="B85" s="272"/>
      <c r="C85" s="272"/>
      <c r="D85" s="271"/>
      <c r="E85" s="272"/>
      <c r="F85" s="272"/>
      <c r="G85" s="272"/>
      <c r="H85" s="272"/>
      <c r="I85" s="272"/>
      <c r="J85" s="272"/>
      <c r="K85" s="272"/>
      <c r="L85" s="272"/>
      <c r="M85" s="272"/>
      <c r="N85" s="272"/>
      <c r="O85" s="272"/>
      <c r="P85" s="272"/>
      <c r="Q85" s="272"/>
      <c r="R85" s="272"/>
      <c r="S85" s="272"/>
      <c r="T85" s="272"/>
      <c r="U85" s="272"/>
      <c r="V85" s="272"/>
      <c r="W85" s="272"/>
      <c r="X85" s="272"/>
      <c r="Y85" s="272"/>
      <c r="Z85" s="272"/>
    </row>
    <row r="86" ht="15.75" customHeight="1">
      <c r="A86" s="272"/>
      <c r="B86" s="272"/>
      <c r="C86" s="272"/>
      <c r="D86" s="271"/>
      <c r="E86" s="272"/>
      <c r="F86" s="272"/>
      <c r="G86" s="272"/>
      <c r="H86" s="272"/>
      <c r="I86" s="272"/>
      <c r="J86" s="272"/>
      <c r="K86" s="272"/>
      <c r="L86" s="272"/>
      <c r="M86" s="272"/>
      <c r="N86" s="272"/>
      <c r="O86" s="272"/>
      <c r="P86" s="272"/>
      <c r="Q86" s="272"/>
      <c r="R86" s="272"/>
      <c r="S86" s="272"/>
      <c r="T86" s="272"/>
      <c r="U86" s="272"/>
      <c r="V86" s="272"/>
      <c r="W86" s="272"/>
      <c r="X86" s="272"/>
      <c r="Y86" s="272"/>
      <c r="Z86" s="272"/>
    </row>
    <row r="87" ht="15.75" customHeight="1">
      <c r="A87" s="272"/>
      <c r="B87" s="272"/>
      <c r="C87" s="272"/>
      <c r="D87" s="271"/>
      <c r="E87" s="272"/>
      <c r="F87" s="272"/>
      <c r="G87" s="272"/>
      <c r="H87" s="272"/>
      <c r="I87" s="272"/>
      <c r="J87" s="272"/>
      <c r="K87" s="272"/>
      <c r="L87" s="272"/>
      <c r="M87" s="272"/>
      <c r="N87" s="272"/>
      <c r="O87" s="272"/>
      <c r="P87" s="272"/>
      <c r="Q87" s="272"/>
      <c r="R87" s="272"/>
      <c r="S87" s="272"/>
      <c r="T87" s="272"/>
      <c r="U87" s="272"/>
      <c r="V87" s="272"/>
      <c r="W87" s="272"/>
      <c r="X87" s="272"/>
      <c r="Y87" s="272"/>
      <c r="Z87" s="272"/>
    </row>
    <row r="88" ht="15.75" customHeight="1">
      <c r="A88" s="272"/>
      <c r="B88" s="272"/>
      <c r="C88" s="272"/>
      <c r="D88" s="271"/>
      <c r="E88" s="272"/>
      <c r="F88" s="272"/>
      <c r="G88" s="272"/>
      <c r="H88" s="272"/>
      <c r="I88" s="272"/>
      <c r="J88" s="272"/>
      <c r="K88" s="272"/>
      <c r="L88" s="272"/>
      <c r="M88" s="272"/>
      <c r="N88" s="272"/>
      <c r="O88" s="272"/>
      <c r="P88" s="272"/>
      <c r="Q88" s="272"/>
      <c r="R88" s="272"/>
      <c r="S88" s="272"/>
      <c r="T88" s="272"/>
      <c r="U88" s="272"/>
      <c r="V88" s="272"/>
      <c r="W88" s="272"/>
      <c r="X88" s="272"/>
      <c r="Y88" s="272"/>
      <c r="Z88" s="272"/>
    </row>
    <row r="89" ht="15.75" customHeight="1">
      <c r="A89" s="272"/>
      <c r="B89" s="272"/>
      <c r="C89" s="272"/>
      <c r="D89" s="271"/>
      <c r="E89" s="272"/>
      <c r="F89" s="272"/>
      <c r="G89" s="272"/>
      <c r="H89" s="272"/>
      <c r="I89" s="272"/>
      <c r="J89" s="272"/>
      <c r="K89" s="272"/>
      <c r="L89" s="272"/>
      <c r="M89" s="272"/>
      <c r="N89" s="272"/>
      <c r="O89" s="272"/>
      <c r="P89" s="272"/>
      <c r="Q89" s="272"/>
      <c r="R89" s="272"/>
      <c r="S89" s="272"/>
      <c r="T89" s="272"/>
      <c r="U89" s="272"/>
      <c r="V89" s="272"/>
      <c r="W89" s="272"/>
      <c r="X89" s="272"/>
      <c r="Y89" s="272"/>
      <c r="Z89" s="272"/>
    </row>
    <row r="90" ht="15.75" customHeight="1">
      <c r="A90" s="272"/>
      <c r="B90" s="272"/>
      <c r="C90" s="272"/>
      <c r="D90" s="271"/>
      <c r="E90" s="272"/>
      <c r="F90" s="272"/>
      <c r="G90" s="272"/>
      <c r="H90" s="272"/>
      <c r="I90" s="272"/>
      <c r="J90" s="272"/>
      <c r="K90" s="272"/>
      <c r="L90" s="272"/>
      <c r="M90" s="272"/>
      <c r="N90" s="272"/>
      <c r="O90" s="272"/>
      <c r="P90" s="272"/>
      <c r="Q90" s="272"/>
      <c r="R90" s="272"/>
      <c r="S90" s="272"/>
      <c r="T90" s="272"/>
      <c r="U90" s="272"/>
      <c r="V90" s="272"/>
      <c r="W90" s="272"/>
      <c r="X90" s="272"/>
      <c r="Y90" s="272"/>
      <c r="Z90" s="272"/>
    </row>
    <row r="91" ht="15.75" customHeight="1">
      <c r="A91" s="272"/>
      <c r="B91" s="272"/>
      <c r="C91" s="272"/>
      <c r="D91" s="271"/>
      <c r="E91" s="272"/>
      <c r="F91" s="272"/>
      <c r="G91" s="272"/>
      <c r="H91" s="272"/>
      <c r="I91" s="272"/>
      <c r="J91" s="272"/>
      <c r="K91" s="272"/>
      <c r="L91" s="272"/>
      <c r="M91" s="272"/>
      <c r="N91" s="272"/>
      <c r="O91" s="272"/>
      <c r="P91" s="272"/>
      <c r="Q91" s="272"/>
      <c r="R91" s="272"/>
      <c r="S91" s="272"/>
      <c r="T91" s="272"/>
      <c r="U91" s="272"/>
      <c r="V91" s="272"/>
      <c r="W91" s="272"/>
      <c r="X91" s="272"/>
      <c r="Y91" s="272"/>
      <c r="Z91" s="272"/>
    </row>
    <row r="92" ht="15.75" customHeight="1">
      <c r="A92" s="272"/>
      <c r="B92" s="272"/>
      <c r="C92" s="272"/>
      <c r="D92" s="271"/>
      <c r="E92" s="272"/>
      <c r="F92" s="272"/>
      <c r="G92" s="272"/>
      <c r="H92" s="272"/>
      <c r="I92" s="272"/>
      <c r="J92" s="272"/>
      <c r="K92" s="272"/>
      <c r="L92" s="272"/>
      <c r="M92" s="272"/>
      <c r="N92" s="272"/>
      <c r="O92" s="272"/>
      <c r="P92" s="272"/>
      <c r="Q92" s="272"/>
      <c r="R92" s="272"/>
      <c r="S92" s="272"/>
      <c r="T92" s="272"/>
      <c r="U92" s="272"/>
      <c r="V92" s="272"/>
      <c r="W92" s="272"/>
      <c r="X92" s="272"/>
      <c r="Y92" s="272"/>
      <c r="Z92" s="272"/>
    </row>
    <row r="93" ht="15.75" customHeight="1">
      <c r="A93" s="272"/>
      <c r="B93" s="272"/>
      <c r="C93" s="272"/>
      <c r="D93" s="271"/>
      <c r="E93" s="272"/>
      <c r="F93" s="272"/>
      <c r="G93" s="272"/>
      <c r="H93" s="272"/>
      <c r="I93" s="272"/>
      <c r="J93" s="272"/>
      <c r="K93" s="272"/>
      <c r="L93" s="272"/>
      <c r="M93" s="272"/>
      <c r="N93" s="272"/>
      <c r="O93" s="272"/>
      <c r="P93" s="272"/>
      <c r="Q93" s="272"/>
      <c r="R93" s="272"/>
      <c r="S93" s="272"/>
      <c r="T93" s="272"/>
      <c r="U93" s="272"/>
      <c r="V93" s="272"/>
      <c r="W93" s="272"/>
      <c r="X93" s="272"/>
      <c r="Y93" s="272"/>
      <c r="Z93" s="272"/>
    </row>
    <row r="94" ht="15.75" customHeight="1">
      <c r="A94" s="272"/>
      <c r="B94" s="272"/>
      <c r="C94" s="272"/>
      <c r="D94" s="271"/>
      <c r="E94" s="272"/>
      <c r="F94" s="272"/>
      <c r="G94" s="272"/>
      <c r="H94" s="272"/>
      <c r="I94" s="272"/>
      <c r="J94" s="272"/>
      <c r="K94" s="272"/>
      <c r="L94" s="272"/>
      <c r="M94" s="272"/>
      <c r="N94" s="272"/>
      <c r="O94" s="272"/>
      <c r="P94" s="272"/>
      <c r="Q94" s="272"/>
      <c r="R94" s="272"/>
      <c r="S94" s="272"/>
      <c r="T94" s="272"/>
      <c r="U94" s="272"/>
      <c r="V94" s="272"/>
      <c r="W94" s="272"/>
      <c r="X94" s="272"/>
      <c r="Y94" s="272"/>
      <c r="Z94" s="272"/>
    </row>
    <row r="95" ht="15.75" customHeight="1">
      <c r="A95" s="272"/>
      <c r="B95" s="272"/>
      <c r="C95" s="272"/>
      <c r="D95" s="271"/>
      <c r="E95" s="272"/>
      <c r="F95" s="272"/>
      <c r="G95" s="272"/>
      <c r="H95" s="272"/>
      <c r="I95" s="272"/>
      <c r="J95" s="272"/>
      <c r="K95" s="272"/>
      <c r="L95" s="272"/>
      <c r="M95" s="272"/>
      <c r="N95" s="272"/>
      <c r="O95" s="272"/>
      <c r="P95" s="272"/>
      <c r="Q95" s="272"/>
      <c r="R95" s="272"/>
      <c r="S95" s="272"/>
      <c r="T95" s="272"/>
      <c r="U95" s="272"/>
      <c r="V95" s="272"/>
      <c r="W95" s="272"/>
      <c r="X95" s="272"/>
      <c r="Y95" s="272"/>
      <c r="Z95" s="272"/>
    </row>
    <row r="96" ht="15.75" customHeight="1">
      <c r="A96" s="272"/>
      <c r="B96" s="272"/>
      <c r="C96" s="272"/>
      <c r="D96" s="271"/>
      <c r="E96" s="272"/>
      <c r="F96" s="272"/>
      <c r="G96" s="272"/>
      <c r="H96" s="272"/>
      <c r="I96" s="272"/>
      <c r="J96" s="272"/>
      <c r="K96" s="272"/>
      <c r="L96" s="272"/>
      <c r="M96" s="272"/>
      <c r="N96" s="272"/>
      <c r="O96" s="272"/>
      <c r="P96" s="272"/>
      <c r="Q96" s="272"/>
      <c r="R96" s="272"/>
      <c r="S96" s="272"/>
      <c r="T96" s="272"/>
      <c r="U96" s="272"/>
      <c r="V96" s="272"/>
      <c r="W96" s="272"/>
      <c r="X96" s="272"/>
      <c r="Y96" s="272"/>
      <c r="Z96" s="272"/>
    </row>
    <row r="97" ht="15.75" customHeight="1">
      <c r="A97" s="272"/>
      <c r="B97" s="272"/>
      <c r="C97" s="272"/>
      <c r="D97" s="271"/>
      <c r="E97" s="272"/>
      <c r="F97" s="272"/>
      <c r="G97" s="272"/>
      <c r="H97" s="272"/>
      <c r="I97" s="272"/>
      <c r="J97" s="272"/>
      <c r="K97" s="272"/>
      <c r="L97" s="272"/>
      <c r="M97" s="272"/>
      <c r="N97" s="272"/>
      <c r="O97" s="272"/>
      <c r="P97" s="272"/>
      <c r="Q97" s="272"/>
      <c r="R97" s="272"/>
      <c r="S97" s="272"/>
      <c r="T97" s="272"/>
      <c r="U97" s="272"/>
      <c r="V97" s="272"/>
      <c r="W97" s="272"/>
      <c r="X97" s="272"/>
      <c r="Y97" s="272"/>
      <c r="Z97" s="272"/>
    </row>
    <row r="98" ht="15.75" customHeight="1">
      <c r="A98" s="272"/>
      <c r="B98" s="272"/>
      <c r="C98" s="272"/>
      <c r="D98" s="271"/>
      <c r="E98" s="272"/>
      <c r="F98" s="272"/>
      <c r="G98" s="272"/>
      <c r="H98" s="272"/>
      <c r="I98" s="272"/>
      <c r="J98" s="272"/>
      <c r="K98" s="272"/>
      <c r="L98" s="272"/>
      <c r="M98" s="272"/>
      <c r="N98" s="272"/>
      <c r="O98" s="272"/>
      <c r="P98" s="272"/>
      <c r="Q98" s="272"/>
      <c r="R98" s="272"/>
      <c r="S98" s="272"/>
      <c r="T98" s="272"/>
      <c r="U98" s="272"/>
      <c r="V98" s="272"/>
      <c r="W98" s="272"/>
      <c r="X98" s="272"/>
      <c r="Y98" s="272"/>
      <c r="Z98" s="272"/>
    </row>
    <row r="99" ht="15.75" customHeight="1">
      <c r="A99" s="272"/>
      <c r="B99" s="272"/>
      <c r="C99" s="272"/>
      <c r="D99" s="271"/>
      <c r="E99" s="272"/>
      <c r="F99" s="272"/>
      <c r="G99" s="272"/>
      <c r="H99" s="272"/>
      <c r="I99" s="272"/>
      <c r="J99" s="272"/>
      <c r="K99" s="272"/>
      <c r="L99" s="272"/>
      <c r="M99" s="272"/>
      <c r="N99" s="272"/>
      <c r="O99" s="272"/>
      <c r="P99" s="272"/>
      <c r="Q99" s="272"/>
      <c r="R99" s="272"/>
      <c r="S99" s="272"/>
      <c r="T99" s="272"/>
      <c r="U99" s="272"/>
      <c r="V99" s="272"/>
      <c r="W99" s="272"/>
      <c r="X99" s="272"/>
      <c r="Y99" s="272"/>
      <c r="Z99" s="272"/>
    </row>
    <row r="100" ht="15.75" customHeight="1">
      <c r="A100" s="272"/>
      <c r="B100" s="272"/>
      <c r="C100" s="272"/>
      <c r="D100" s="271"/>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row>
    <row r="101" ht="15.75" customHeight="1">
      <c r="A101" s="272"/>
      <c r="B101" s="272"/>
      <c r="C101" s="272"/>
      <c r="D101" s="271"/>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row>
    <row r="102" ht="15.75" customHeight="1">
      <c r="A102" s="272"/>
      <c r="B102" s="272"/>
      <c r="C102" s="272"/>
      <c r="D102" s="271"/>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row>
    <row r="103" ht="15.75" customHeight="1">
      <c r="A103" s="272"/>
      <c r="B103" s="272"/>
      <c r="C103" s="272"/>
      <c r="D103" s="271"/>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row>
    <row r="104" ht="15.75" customHeight="1">
      <c r="A104" s="272"/>
      <c r="B104" s="272"/>
      <c r="C104" s="272"/>
      <c r="D104" s="271"/>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row>
    <row r="105" ht="15.75" customHeight="1">
      <c r="A105" s="272"/>
      <c r="B105" s="272"/>
      <c r="C105" s="272"/>
      <c r="D105" s="271"/>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row>
    <row r="106" ht="15.75" customHeight="1">
      <c r="A106" s="272"/>
      <c r="B106" s="272"/>
      <c r="C106" s="272"/>
      <c r="D106" s="271"/>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row>
    <row r="107" ht="15.75" customHeight="1">
      <c r="A107" s="272"/>
      <c r="B107" s="272"/>
      <c r="C107" s="272"/>
      <c r="D107" s="271"/>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row>
    <row r="108" ht="15.75" customHeight="1">
      <c r="A108" s="272"/>
      <c r="B108" s="272"/>
      <c r="C108" s="272"/>
      <c r="D108" s="271"/>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row>
    <row r="109" ht="15.75" customHeight="1">
      <c r="A109" s="272"/>
      <c r="B109" s="272"/>
      <c r="C109" s="272"/>
      <c r="D109" s="271"/>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row>
    <row r="110" ht="15.75" customHeight="1">
      <c r="A110" s="272"/>
      <c r="B110" s="272"/>
      <c r="C110" s="272"/>
      <c r="D110" s="271"/>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row>
    <row r="111" ht="15.75" customHeight="1">
      <c r="A111" s="272"/>
      <c r="B111" s="272"/>
      <c r="C111" s="272"/>
      <c r="D111" s="271"/>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row>
    <row r="112" ht="15.75" customHeight="1">
      <c r="A112" s="272"/>
      <c r="B112" s="272"/>
      <c r="C112" s="272"/>
      <c r="D112" s="271"/>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row>
    <row r="113" ht="15.75" customHeight="1">
      <c r="A113" s="272"/>
      <c r="B113" s="272"/>
      <c r="C113" s="272"/>
      <c r="D113" s="271"/>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row>
    <row r="114" ht="15.75" customHeight="1">
      <c r="A114" s="272"/>
      <c r="B114" s="272"/>
      <c r="C114" s="272"/>
      <c r="D114" s="271"/>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row>
    <row r="115" ht="15.75" customHeight="1">
      <c r="A115" s="272"/>
      <c r="B115" s="272"/>
      <c r="C115" s="272"/>
      <c r="D115" s="271"/>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ht="15.75" customHeight="1">
      <c r="A116" s="272"/>
      <c r="B116" s="272"/>
      <c r="C116" s="272"/>
      <c r="D116" s="271"/>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row>
    <row r="117" ht="15.75" customHeight="1">
      <c r="A117" s="272"/>
      <c r="B117" s="272"/>
      <c r="C117" s="272"/>
      <c r="D117" s="271"/>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row>
    <row r="118" ht="15.75" customHeight="1">
      <c r="A118" s="272"/>
      <c r="B118" s="272"/>
      <c r="C118" s="272"/>
      <c r="D118" s="271"/>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row>
    <row r="119" ht="15.75" customHeight="1">
      <c r="A119" s="272"/>
      <c r="B119" s="272"/>
      <c r="C119" s="272"/>
      <c r="D119" s="271"/>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row>
    <row r="120" ht="15.75" customHeight="1">
      <c r="A120" s="272"/>
      <c r="B120" s="272"/>
      <c r="C120" s="272"/>
      <c r="D120" s="271"/>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row>
    <row r="121" ht="15.75" customHeight="1">
      <c r="A121" s="272"/>
      <c r="B121" s="272"/>
      <c r="C121" s="272"/>
      <c r="D121" s="271"/>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row>
    <row r="122" ht="15.75" customHeight="1">
      <c r="A122" s="272"/>
      <c r="B122" s="272"/>
      <c r="C122" s="272"/>
      <c r="D122" s="271"/>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row>
    <row r="123" ht="15.75" customHeight="1">
      <c r="A123" s="272"/>
      <c r="B123" s="272"/>
      <c r="C123" s="272"/>
      <c r="D123" s="271"/>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row>
    <row r="124" ht="15.75" customHeight="1">
      <c r="A124" s="272"/>
      <c r="B124" s="272"/>
      <c r="C124" s="272"/>
      <c r="D124" s="271"/>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row>
    <row r="125" ht="15.75" customHeight="1">
      <c r="A125" s="272"/>
      <c r="B125" s="272"/>
      <c r="C125" s="272"/>
      <c r="D125" s="271"/>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row>
    <row r="126" ht="15.75" customHeight="1">
      <c r="A126" s="272"/>
      <c r="B126" s="272"/>
      <c r="C126" s="272"/>
      <c r="D126" s="271"/>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row>
    <row r="127" ht="15.75" customHeight="1">
      <c r="A127" s="272"/>
      <c r="B127" s="272"/>
      <c r="C127" s="272"/>
      <c r="D127" s="271"/>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row>
    <row r="128" ht="15.75" customHeight="1">
      <c r="A128" s="272"/>
      <c r="B128" s="272"/>
      <c r="C128" s="272"/>
      <c r="D128" s="271"/>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row>
    <row r="129" ht="15.75" customHeight="1">
      <c r="A129" s="272"/>
      <c r="B129" s="272"/>
      <c r="C129" s="272"/>
      <c r="D129" s="271"/>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row>
    <row r="130" ht="15.75" customHeight="1">
      <c r="A130" s="272"/>
      <c r="B130" s="272"/>
      <c r="C130" s="272"/>
      <c r="D130" s="271"/>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row>
    <row r="131" ht="15.75" customHeight="1">
      <c r="A131" s="272"/>
      <c r="B131" s="272"/>
      <c r="C131" s="272"/>
      <c r="D131" s="271"/>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row>
    <row r="132" ht="15.75" customHeight="1">
      <c r="A132" s="272"/>
      <c r="B132" s="272"/>
      <c r="C132" s="272"/>
      <c r="D132" s="271"/>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row>
    <row r="133" ht="15.75" customHeight="1">
      <c r="A133" s="272"/>
      <c r="B133" s="272"/>
      <c r="C133" s="272"/>
      <c r="D133" s="271"/>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row>
    <row r="134" ht="15.75" customHeight="1">
      <c r="A134" s="272"/>
      <c r="B134" s="272"/>
      <c r="C134" s="272"/>
      <c r="D134" s="271"/>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row>
    <row r="135" ht="15.75" customHeight="1">
      <c r="A135" s="272"/>
      <c r="B135" s="272"/>
      <c r="C135" s="272"/>
      <c r="D135" s="271"/>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row>
    <row r="136" ht="15.75" customHeight="1">
      <c r="A136" s="272"/>
      <c r="B136" s="272"/>
      <c r="C136" s="272"/>
      <c r="D136" s="271"/>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row>
    <row r="137" ht="15.75" customHeight="1">
      <c r="A137" s="272"/>
      <c r="B137" s="272"/>
      <c r="C137" s="272"/>
      <c r="D137" s="271"/>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row>
    <row r="138" ht="15.75" customHeight="1">
      <c r="A138" s="272"/>
      <c r="B138" s="272"/>
      <c r="C138" s="272"/>
      <c r="D138" s="271"/>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row>
    <row r="139" ht="15.75" customHeight="1">
      <c r="A139" s="272"/>
      <c r="B139" s="272"/>
      <c r="C139" s="272"/>
      <c r="D139" s="271"/>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row>
    <row r="140" ht="15.75" customHeight="1">
      <c r="A140" s="272"/>
      <c r="B140" s="272"/>
      <c r="C140" s="272"/>
      <c r="D140" s="271"/>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row>
    <row r="141" ht="15.75" customHeight="1">
      <c r="A141" s="272"/>
      <c r="B141" s="272"/>
      <c r="C141" s="272"/>
      <c r="D141" s="271"/>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row>
    <row r="142" ht="15.75" customHeight="1">
      <c r="A142" s="272"/>
      <c r="B142" s="272"/>
      <c r="C142" s="272"/>
      <c r="D142" s="271"/>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row>
    <row r="143" ht="15.75" customHeight="1">
      <c r="A143" s="272"/>
      <c r="B143" s="272"/>
      <c r="C143" s="272"/>
      <c r="D143" s="271"/>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row>
    <row r="144" ht="15.75" customHeight="1">
      <c r="A144" s="272"/>
      <c r="B144" s="272"/>
      <c r="C144" s="272"/>
      <c r="D144" s="271"/>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row>
    <row r="145" ht="15.75" customHeight="1">
      <c r="A145" s="272"/>
      <c r="B145" s="272"/>
      <c r="C145" s="272"/>
      <c r="D145" s="271"/>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row>
    <row r="146" ht="15.75" customHeight="1">
      <c r="A146" s="272"/>
      <c r="B146" s="272"/>
      <c r="C146" s="272"/>
      <c r="D146" s="271"/>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row>
    <row r="147" ht="15.75" customHeight="1">
      <c r="A147" s="272"/>
      <c r="B147" s="272"/>
      <c r="C147" s="272"/>
      <c r="D147" s="271"/>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row>
    <row r="148" ht="15.75" customHeight="1">
      <c r="A148" s="272"/>
      <c r="B148" s="272"/>
      <c r="C148" s="272"/>
      <c r="D148" s="271"/>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row>
    <row r="149" ht="15.75" customHeight="1">
      <c r="A149" s="272"/>
      <c r="B149" s="272"/>
      <c r="C149" s="272"/>
      <c r="D149" s="271"/>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row>
    <row r="150" ht="15.75" customHeight="1">
      <c r="A150" s="272"/>
      <c r="B150" s="272"/>
      <c r="C150" s="272"/>
      <c r="D150" s="271"/>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row>
    <row r="151" ht="15.75" customHeight="1">
      <c r="A151" s="272"/>
      <c r="B151" s="272"/>
      <c r="C151" s="272"/>
      <c r="D151" s="271"/>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row>
    <row r="152" ht="15.75" customHeight="1">
      <c r="A152" s="272"/>
      <c r="B152" s="272"/>
      <c r="C152" s="272"/>
      <c r="D152" s="271"/>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row>
    <row r="153" ht="15.75" customHeight="1">
      <c r="A153" s="272"/>
      <c r="B153" s="272"/>
      <c r="C153" s="272"/>
      <c r="D153" s="271"/>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row>
    <row r="154" ht="15.75" customHeight="1">
      <c r="A154" s="272"/>
      <c r="B154" s="272"/>
      <c r="C154" s="272"/>
      <c r="D154" s="271"/>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row>
    <row r="155" ht="15.75" customHeight="1">
      <c r="A155" s="272"/>
      <c r="B155" s="272"/>
      <c r="C155" s="272"/>
      <c r="D155" s="271"/>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row>
    <row r="156" ht="15.75" customHeight="1">
      <c r="A156" s="272"/>
      <c r="B156" s="272"/>
      <c r="C156" s="272"/>
      <c r="D156" s="271"/>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ht="15.75" customHeight="1">
      <c r="A157" s="272"/>
      <c r="B157" s="272"/>
      <c r="C157" s="272"/>
      <c r="D157" s="271"/>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ht="15.75" customHeight="1">
      <c r="A158" s="272"/>
      <c r="B158" s="272"/>
      <c r="C158" s="272"/>
      <c r="D158" s="271"/>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row>
    <row r="159" ht="15.75" customHeight="1">
      <c r="A159" s="272"/>
      <c r="B159" s="272"/>
      <c r="C159" s="272"/>
      <c r="D159" s="271"/>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row>
    <row r="160" ht="15.75" customHeight="1">
      <c r="A160" s="272"/>
      <c r="B160" s="272"/>
      <c r="C160" s="272"/>
      <c r="D160" s="271"/>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row>
    <row r="161" ht="15.75" customHeight="1">
      <c r="A161" s="272"/>
      <c r="B161" s="272"/>
      <c r="C161" s="272"/>
      <c r="D161" s="271"/>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row>
    <row r="162" ht="15.75" customHeight="1">
      <c r="A162" s="272"/>
      <c r="B162" s="272"/>
      <c r="C162" s="272"/>
      <c r="D162" s="271"/>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row>
    <row r="163" ht="15.75" customHeight="1">
      <c r="A163" s="272"/>
      <c r="B163" s="272"/>
      <c r="C163" s="272"/>
      <c r="D163" s="271"/>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row>
    <row r="164" ht="15.75" customHeight="1">
      <c r="A164" s="272"/>
      <c r="B164" s="272"/>
      <c r="C164" s="272"/>
      <c r="D164" s="271"/>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row>
    <row r="165" ht="15.75" customHeight="1">
      <c r="A165" s="272"/>
      <c r="B165" s="272"/>
      <c r="C165" s="272"/>
      <c r="D165" s="271"/>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row>
    <row r="166" ht="15.75" customHeight="1">
      <c r="A166" s="272"/>
      <c r="B166" s="272"/>
      <c r="C166" s="272"/>
      <c r="D166" s="271"/>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row>
    <row r="167" ht="15.75" customHeight="1">
      <c r="A167" s="272"/>
      <c r="B167" s="272"/>
      <c r="C167" s="272"/>
      <c r="D167" s="271"/>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row>
    <row r="168" ht="15.75" customHeight="1">
      <c r="A168" s="272"/>
      <c r="B168" s="272"/>
      <c r="C168" s="272"/>
      <c r="D168" s="271"/>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row r="169" ht="15.75" customHeight="1">
      <c r="A169" s="272"/>
      <c r="B169" s="272"/>
      <c r="C169" s="272"/>
      <c r="D169" s="271"/>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row>
    <row r="170" ht="15.75" customHeight="1">
      <c r="A170" s="272"/>
      <c r="B170" s="272"/>
      <c r="C170" s="272"/>
      <c r="D170" s="271"/>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ht="15.75" customHeight="1">
      <c r="A171" s="272"/>
      <c r="B171" s="272"/>
      <c r="C171" s="272"/>
      <c r="D171" s="271"/>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ht="15.75" customHeight="1">
      <c r="A172" s="272"/>
      <c r="B172" s="272"/>
      <c r="C172" s="272"/>
      <c r="D172" s="271"/>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row>
    <row r="173" ht="15.75" customHeight="1">
      <c r="A173" s="272"/>
      <c r="B173" s="272"/>
      <c r="C173" s="272"/>
      <c r="D173" s="271"/>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ht="15.75" customHeight="1">
      <c r="A174" s="272"/>
      <c r="B174" s="272"/>
      <c r="C174" s="272"/>
      <c r="D174" s="271"/>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row>
    <row r="175" ht="15.75" customHeight="1">
      <c r="A175" s="272"/>
      <c r="B175" s="272"/>
      <c r="C175" s="272"/>
      <c r="D175" s="271"/>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row>
    <row r="176" ht="15.75" customHeight="1">
      <c r="A176" s="272"/>
      <c r="B176" s="272"/>
      <c r="C176" s="272"/>
      <c r="D176" s="271"/>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row>
    <row r="177" ht="15.75" customHeight="1">
      <c r="A177" s="272"/>
      <c r="B177" s="272"/>
      <c r="C177" s="272"/>
      <c r="D177" s="271"/>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row>
    <row r="178" ht="15.75" customHeight="1">
      <c r="A178" s="272"/>
      <c r="B178" s="272"/>
      <c r="C178" s="272"/>
      <c r="D178" s="271"/>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row>
    <row r="179" ht="15.75" customHeight="1">
      <c r="A179" s="272"/>
      <c r="B179" s="272"/>
      <c r="C179" s="272"/>
      <c r="D179" s="271"/>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row>
    <row r="180" ht="15.75" customHeight="1">
      <c r="A180" s="272"/>
      <c r="B180" s="272"/>
      <c r="C180" s="272"/>
      <c r="D180" s="271"/>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row>
    <row r="181" ht="15.75" customHeight="1">
      <c r="A181" s="272"/>
      <c r="B181" s="272"/>
      <c r="C181" s="272"/>
      <c r="D181" s="271"/>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row>
    <row r="182" ht="15.75" customHeight="1">
      <c r="A182" s="272"/>
      <c r="B182" s="272"/>
      <c r="C182" s="272"/>
      <c r="D182" s="271"/>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row>
    <row r="183" ht="15.75" customHeight="1">
      <c r="A183" s="272"/>
      <c r="B183" s="272"/>
      <c r="C183" s="272"/>
      <c r="D183" s="271"/>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row>
    <row r="184" ht="15.75" customHeight="1">
      <c r="A184" s="272"/>
      <c r="B184" s="272"/>
      <c r="C184" s="272"/>
      <c r="D184" s="271"/>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row>
    <row r="185" ht="15.75" customHeight="1">
      <c r="A185" s="272"/>
      <c r="B185" s="272"/>
      <c r="C185" s="272"/>
      <c r="D185" s="271"/>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row>
    <row r="186" ht="15.75" customHeight="1">
      <c r="A186" s="272"/>
      <c r="B186" s="272"/>
      <c r="C186" s="272"/>
      <c r="D186" s="271"/>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row>
    <row r="187" ht="15.75" customHeight="1">
      <c r="A187" s="272"/>
      <c r="B187" s="272"/>
      <c r="C187" s="272"/>
      <c r="D187" s="271"/>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row>
    <row r="188" ht="15.75" customHeight="1">
      <c r="A188" s="272"/>
      <c r="B188" s="272"/>
      <c r="C188" s="272"/>
      <c r="D188" s="271"/>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row>
    <row r="189" ht="15.75" customHeight="1">
      <c r="A189" s="272"/>
      <c r="B189" s="272"/>
      <c r="C189" s="272"/>
      <c r="D189" s="271"/>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row>
    <row r="190" ht="15.75" customHeight="1">
      <c r="A190" s="272"/>
      <c r="B190" s="272"/>
      <c r="C190" s="272"/>
      <c r="D190" s="271"/>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row>
    <row r="191" ht="15.75" customHeight="1">
      <c r="A191" s="272"/>
      <c r="B191" s="272"/>
      <c r="C191" s="272"/>
      <c r="D191" s="271"/>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row>
    <row r="192" ht="15.75" customHeight="1">
      <c r="A192" s="272"/>
      <c r="B192" s="272"/>
      <c r="C192" s="272"/>
      <c r="D192" s="271"/>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row>
    <row r="193" ht="15.75" customHeight="1">
      <c r="A193" s="272"/>
      <c r="B193" s="272"/>
      <c r="C193" s="272"/>
      <c r="D193" s="271"/>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row>
    <row r="194" ht="15.75" customHeight="1">
      <c r="A194" s="272"/>
      <c r="B194" s="272"/>
      <c r="C194" s="272"/>
      <c r="D194" s="271"/>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row>
    <row r="195" ht="15.75" customHeight="1">
      <c r="A195" s="272"/>
      <c r="B195" s="272"/>
      <c r="C195" s="272"/>
      <c r="D195" s="271"/>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row>
    <row r="196" ht="15.75" customHeight="1">
      <c r="A196" s="272"/>
      <c r="B196" s="272"/>
      <c r="C196" s="272"/>
      <c r="D196" s="271"/>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row>
    <row r="197" ht="15.75" customHeight="1">
      <c r="A197" s="272"/>
      <c r="B197" s="272"/>
      <c r="C197" s="272"/>
      <c r="D197" s="271"/>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row>
    <row r="198" ht="15.75" customHeight="1">
      <c r="A198" s="272"/>
      <c r="B198" s="272"/>
      <c r="C198" s="272"/>
      <c r="D198" s="271"/>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row>
    <row r="199" ht="15.75" customHeight="1">
      <c r="A199" s="272"/>
      <c r="B199" s="272"/>
      <c r="C199" s="272"/>
      <c r="D199" s="271"/>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row>
    <row r="200" ht="15.75" customHeight="1">
      <c r="A200" s="272"/>
      <c r="B200" s="272"/>
      <c r="C200" s="272"/>
      <c r="D200" s="271"/>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row>
    <row r="201" ht="15.75" customHeight="1">
      <c r="A201" s="272"/>
      <c r="B201" s="272"/>
      <c r="C201" s="272"/>
      <c r="D201" s="271"/>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row>
    <row r="202" ht="15.75" customHeight="1">
      <c r="A202" s="272"/>
      <c r="B202" s="272"/>
      <c r="C202" s="272"/>
      <c r="D202" s="271"/>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row>
    <row r="203" ht="15.75" customHeight="1">
      <c r="A203" s="272"/>
      <c r="B203" s="272"/>
      <c r="C203" s="272"/>
      <c r="D203" s="271"/>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row>
    <row r="204" ht="15.75" customHeight="1">
      <c r="A204" s="272"/>
      <c r="B204" s="272"/>
      <c r="C204" s="272"/>
      <c r="D204" s="271"/>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row>
    <row r="205" ht="15.75" customHeight="1">
      <c r="A205" s="272"/>
      <c r="B205" s="272"/>
      <c r="C205" s="272"/>
      <c r="D205" s="271"/>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row>
    <row r="206" ht="15.75" customHeight="1">
      <c r="A206" s="272"/>
      <c r="B206" s="272"/>
      <c r="C206" s="272"/>
      <c r="D206" s="271"/>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row>
    <row r="207" ht="15.75" customHeight="1">
      <c r="A207" s="272"/>
      <c r="B207" s="272"/>
      <c r="C207" s="272"/>
      <c r="D207" s="271"/>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row>
    <row r="208" ht="15.75" customHeight="1">
      <c r="A208" s="272"/>
      <c r="B208" s="272"/>
      <c r="C208" s="272"/>
      <c r="D208" s="271"/>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row>
    <row r="209" ht="15.75" customHeight="1">
      <c r="A209" s="272"/>
      <c r="B209" s="272"/>
      <c r="C209" s="272"/>
      <c r="D209" s="271"/>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row>
    <row r="210" ht="15.75" customHeight="1">
      <c r="A210" s="272"/>
      <c r="B210" s="272"/>
      <c r="C210" s="272"/>
      <c r="D210" s="271"/>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row>
    <row r="211" ht="15.75" customHeight="1">
      <c r="A211" s="272"/>
      <c r="B211" s="272"/>
      <c r="C211" s="272"/>
      <c r="D211" s="271"/>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row>
    <row r="212" ht="15.75" customHeight="1">
      <c r="A212" s="272"/>
      <c r="B212" s="272"/>
      <c r="C212" s="272"/>
      <c r="D212" s="271"/>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row>
    <row r="213" ht="15.75" customHeight="1">
      <c r="A213" s="272"/>
      <c r="B213" s="272"/>
      <c r="C213" s="272"/>
      <c r="D213" s="271"/>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row>
    <row r="214" ht="15.75" customHeight="1">
      <c r="A214" s="272"/>
      <c r="B214" s="272"/>
      <c r="C214" s="272"/>
      <c r="D214" s="271"/>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row>
    <row r="215" ht="15.75" customHeight="1">
      <c r="A215" s="272"/>
      <c r="B215" s="272"/>
      <c r="C215" s="272"/>
      <c r="D215" s="271"/>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row>
    <row r="216" ht="15.75" customHeight="1">
      <c r="A216" s="272"/>
      <c r="B216" s="272"/>
      <c r="C216" s="272"/>
      <c r="D216" s="271"/>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row>
    <row r="217" ht="15.75" customHeight="1">
      <c r="A217" s="272"/>
      <c r="B217" s="272"/>
      <c r="C217" s="272"/>
      <c r="D217" s="271"/>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row>
    <row r="218" ht="15.75" customHeight="1">
      <c r="A218" s="272"/>
      <c r="B218" s="272"/>
      <c r="C218" s="272"/>
      <c r="D218" s="271"/>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row>
    <row r="219" ht="15.75" customHeight="1">
      <c r="A219" s="272"/>
      <c r="B219" s="272"/>
      <c r="C219" s="272"/>
      <c r="D219" s="271"/>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row>
    <row r="220" ht="15.75" customHeight="1">
      <c r="A220" s="272"/>
      <c r="B220" s="272"/>
      <c r="C220" s="272"/>
      <c r="D220" s="271"/>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row>
    <row r="221" ht="15.75" customHeight="1">
      <c r="A221" s="272"/>
      <c r="B221" s="272"/>
      <c r="C221" s="272"/>
      <c r="D221" s="271"/>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row>
    <row r="222" ht="15.75" customHeight="1">
      <c r="A222" s="272"/>
      <c r="B222" s="272"/>
      <c r="C222" s="272"/>
      <c r="D222" s="271"/>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row>
    <row r="223" ht="15.75" customHeight="1">
      <c r="A223" s="272"/>
      <c r="B223" s="272"/>
      <c r="C223" s="272"/>
      <c r="D223" s="271"/>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row>
    <row r="224" ht="15.75" customHeight="1">
      <c r="A224" s="272"/>
      <c r="B224" s="272"/>
      <c r="C224" s="272"/>
      <c r="D224" s="271"/>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row>
    <row r="225" ht="15.75" customHeight="1">
      <c r="A225" s="272"/>
      <c r="B225" s="272"/>
      <c r="C225" s="272"/>
      <c r="D225" s="271"/>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row>
    <row r="226" ht="15.75" customHeight="1">
      <c r="A226" s="272"/>
      <c r="B226" s="272"/>
      <c r="C226" s="272"/>
      <c r="D226" s="271"/>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row>
    <row r="227" ht="15.75" customHeight="1">
      <c r="A227" s="272"/>
      <c r="B227" s="272"/>
      <c r="C227" s="272"/>
      <c r="D227" s="271"/>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row>
    <row r="228" ht="15.75" customHeight="1">
      <c r="A228" s="272"/>
      <c r="B228" s="272"/>
      <c r="C228" s="272"/>
      <c r="D228" s="271"/>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row>
    <row r="229" ht="15.75" customHeight="1">
      <c r="A229" s="272"/>
      <c r="B229" s="272"/>
      <c r="C229" s="272"/>
      <c r="D229" s="271"/>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row>
    <row r="230" ht="15.75" customHeight="1">
      <c r="A230" s="272"/>
      <c r="B230" s="272"/>
      <c r="C230" s="272"/>
      <c r="D230" s="271"/>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row>
    <row r="231" ht="15.75" customHeight="1">
      <c r="A231" s="272"/>
      <c r="B231" s="272"/>
      <c r="C231" s="272"/>
      <c r="D231" s="271"/>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row>
    <row r="232" ht="15.75" customHeight="1">
      <c r="A232" s="272"/>
      <c r="B232" s="272"/>
      <c r="C232" s="272"/>
      <c r="D232" s="271"/>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row>
    <row r="233" ht="15.75" customHeight="1">
      <c r="A233" s="272"/>
      <c r="B233" s="272"/>
      <c r="C233" s="272"/>
      <c r="D233" s="271"/>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row>
    <row r="234" ht="15.75" customHeight="1">
      <c r="A234" s="272"/>
      <c r="B234" s="272"/>
      <c r="C234" s="272"/>
      <c r="D234" s="271"/>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row>
    <row r="235" ht="15.75" customHeight="1">
      <c r="A235" s="272"/>
      <c r="B235" s="272"/>
      <c r="C235" s="272"/>
      <c r="D235" s="271"/>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row>
    <row r="236" ht="15.75" customHeight="1">
      <c r="A236" s="272"/>
      <c r="B236" s="272"/>
      <c r="C236" s="272"/>
      <c r="D236" s="271"/>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row>
    <row r="237" ht="15.75" customHeight="1">
      <c r="A237" s="272"/>
      <c r="B237" s="272"/>
      <c r="C237" s="272"/>
      <c r="D237" s="271"/>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row>
    <row r="238" ht="15.75" customHeight="1">
      <c r="A238" s="272"/>
      <c r="B238" s="272"/>
      <c r="C238" s="272"/>
      <c r="D238" s="271"/>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row>
    <row r="239" ht="15.75" customHeight="1">
      <c r="A239" s="272"/>
      <c r="B239" s="272"/>
      <c r="C239" s="272"/>
      <c r="D239" s="271"/>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row>
    <row r="240" ht="15.75" customHeight="1">
      <c r="A240" s="272"/>
      <c r="B240" s="272"/>
      <c r="C240" s="272"/>
      <c r="D240" s="271"/>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row>
    <row r="241" ht="15.75" customHeight="1">
      <c r="A241" s="272"/>
      <c r="B241" s="272"/>
      <c r="C241" s="272"/>
      <c r="D241" s="271"/>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row>
    <row r="242" ht="15.75" customHeight="1">
      <c r="A242" s="272"/>
      <c r="B242" s="272"/>
      <c r="C242" s="272"/>
      <c r="D242" s="271"/>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row>
    <row r="243" ht="15.75" customHeight="1">
      <c r="A243" s="272"/>
      <c r="B243" s="272"/>
      <c r="C243" s="272"/>
      <c r="D243" s="271"/>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row>
    <row r="244" ht="15.75" customHeight="1">
      <c r="A244" s="272"/>
      <c r="B244" s="272"/>
      <c r="C244" s="272"/>
      <c r="D244" s="271"/>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row>
    <row r="245" ht="15.75" customHeight="1">
      <c r="A245" s="272"/>
      <c r="B245" s="272"/>
      <c r="C245" s="272"/>
      <c r="D245" s="271"/>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row>
    <row r="246" ht="15.75" customHeight="1">
      <c r="A246" s="272"/>
      <c r="B246" s="272"/>
      <c r="C246" s="272"/>
      <c r="D246" s="271"/>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row>
    <row r="247" ht="15.75" customHeight="1">
      <c r="A247" s="272"/>
      <c r="B247" s="272"/>
      <c r="C247" s="272"/>
      <c r="D247" s="271"/>
      <c r="E247" s="272"/>
      <c r="F247" s="272"/>
      <c r="G247" s="272"/>
      <c r="H247" s="272"/>
      <c r="I247" s="272"/>
      <c r="J247" s="272"/>
      <c r="K247" s="272"/>
      <c r="L247" s="272"/>
      <c r="M247" s="272"/>
      <c r="N247" s="272"/>
      <c r="O247" s="272"/>
      <c r="P247" s="272"/>
      <c r="Q247" s="272"/>
      <c r="R247" s="272"/>
      <c r="S247" s="272"/>
      <c r="T247" s="272"/>
      <c r="U247" s="272"/>
      <c r="V247" s="272"/>
      <c r="W247" s="272"/>
      <c r="X247" s="272"/>
      <c r="Y247" s="272"/>
      <c r="Z247" s="272"/>
    </row>
    <row r="248" ht="15.75" customHeight="1">
      <c r="A248" s="272"/>
      <c r="B248" s="272"/>
      <c r="C248" s="272"/>
      <c r="D248" s="271"/>
      <c r="E248" s="272"/>
      <c r="F248" s="272"/>
      <c r="G248" s="272"/>
      <c r="H248" s="272"/>
      <c r="I248" s="272"/>
      <c r="J248" s="272"/>
      <c r="K248" s="272"/>
      <c r="L248" s="272"/>
      <c r="M248" s="272"/>
      <c r="N248" s="272"/>
      <c r="O248" s="272"/>
      <c r="P248" s="272"/>
      <c r="Q248" s="272"/>
      <c r="R248" s="272"/>
      <c r="S248" s="272"/>
      <c r="T248" s="272"/>
      <c r="U248" s="272"/>
      <c r="V248" s="272"/>
      <c r="W248" s="272"/>
      <c r="X248" s="272"/>
      <c r="Y248" s="272"/>
      <c r="Z248" s="272"/>
    </row>
    <row r="249" ht="15.75" customHeight="1">
      <c r="A249" s="272"/>
      <c r="B249" s="272"/>
      <c r="C249" s="272"/>
      <c r="D249" s="271"/>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row>
    <row r="250" ht="15.75" customHeight="1">
      <c r="A250" s="272"/>
      <c r="B250" s="272"/>
      <c r="C250" s="272"/>
      <c r="D250" s="271"/>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row>
    <row r="251" ht="15.75" customHeight="1">
      <c r="A251" s="272"/>
      <c r="B251" s="272"/>
      <c r="C251" s="272"/>
      <c r="D251" s="271"/>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row>
    <row r="252" ht="15.75" customHeight="1">
      <c r="A252" s="272"/>
      <c r="B252" s="272"/>
      <c r="C252" s="272"/>
      <c r="D252" s="271"/>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row>
    <row r="253" ht="15.75" customHeight="1">
      <c r="A253" s="272"/>
      <c r="B253" s="272"/>
      <c r="C253" s="272"/>
      <c r="D253" s="271"/>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row>
    <row r="254" ht="15.75" customHeight="1">
      <c r="A254" s="272"/>
      <c r="B254" s="272"/>
      <c r="C254" s="272"/>
      <c r="D254" s="271"/>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row>
    <row r="255" ht="15.75" customHeight="1">
      <c r="A255" s="272"/>
      <c r="B255" s="272"/>
      <c r="C255" s="272"/>
      <c r="D255" s="271"/>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row>
    <row r="256" ht="15.75" customHeight="1">
      <c r="A256" s="272"/>
      <c r="B256" s="272"/>
      <c r="C256" s="272"/>
      <c r="D256" s="271"/>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row>
    <row r="257" ht="15.75" customHeight="1">
      <c r="A257" s="272"/>
      <c r="B257" s="272"/>
      <c r="C257" s="272"/>
      <c r="D257" s="271"/>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row>
    <row r="258" ht="15.75" customHeight="1">
      <c r="A258" s="272"/>
      <c r="B258" s="272"/>
      <c r="C258" s="272"/>
      <c r="D258" s="271"/>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row>
    <row r="259" ht="15.75" customHeight="1">
      <c r="D259" s="331"/>
    </row>
    <row r="260" ht="15.75" customHeight="1">
      <c r="D260" s="331"/>
    </row>
    <row r="261" ht="15.75" customHeight="1">
      <c r="D261" s="331"/>
    </row>
    <row r="262" ht="15.75" customHeight="1">
      <c r="D262" s="331"/>
    </row>
    <row r="263" ht="15.75" customHeight="1">
      <c r="D263" s="331"/>
    </row>
    <row r="264" ht="15.75" customHeight="1">
      <c r="D264" s="331"/>
    </row>
    <row r="265" ht="15.75" customHeight="1">
      <c r="D265" s="331"/>
    </row>
    <row r="266" ht="15.75" customHeight="1">
      <c r="D266" s="331"/>
    </row>
    <row r="267" ht="15.75" customHeight="1">
      <c r="D267" s="331"/>
    </row>
    <row r="268" ht="15.75" customHeight="1">
      <c r="D268" s="331"/>
    </row>
    <row r="269" ht="15.75" customHeight="1">
      <c r="D269" s="331"/>
    </row>
    <row r="270" ht="15.75" customHeight="1">
      <c r="D270" s="331"/>
    </row>
    <row r="271" ht="15.75" customHeight="1">
      <c r="D271" s="331"/>
    </row>
    <row r="272" ht="15.75" customHeight="1">
      <c r="D272" s="331"/>
    </row>
    <row r="273" ht="15.75" customHeight="1">
      <c r="D273" s="331"/>
    </row>
    <row r="274" ht="15.75" customHeight="1">
      <c r="D274" s="331"/>
    </row>
    <row r="275" ht="15.75" customHeight="1">
      <c r="D275" s="331"/>
    </row>
    <row r="276" ht="15.75" customHeight="1">
      <c r="D276" s="331"/>
    </row>
    <row r="277" ht="15.75" customHeight="1">
      <c r="D277" s="331"/>
    </row>
    <row r="278" ht="15.75" customHeight="1">
      <c r="D278" s="331"/>
    </row>
    <row r="279" ht="15.75" customHeight="1">
      <c r="D279" s="331"/>
    </row>
    <row r="280" ht="15.75" customHeight="1">
      <c r="D280" s="331"/>
    </row>
    <row r="281" ht="15.75" customHeight="1">
      <c r="D281" s="331"/>
    </row>
    <row r="282" ht="15.75" customHeight="1">
      <c r="D282" s="331"/>
    </row>
    <row r="283" ht="15.75" customHeight="1">
      <c r="D283" s="331"/>
    </row>
    <row r="284" ht="15.75" customHeight="1">
      <c r="D284" s="331"/>
    </row>
    <row r="285" ht="15.75" customHeight="1">
      <c r="D285" s="331"/>
    </row>
    <row r="286" ht="15.75" customHeight="1">
      <c r="D286" s="331"/>
    </row>
    <row r="287" ht="15.75" customHeight="1">
      <c r="D287" s="331"/>
    </row>
    <row r="288" ht="15.75" customHeight="1">
      <c r="D288" s="331"/>
    </row>
    <row r="289" ht="15.75" customHeight="1">
      <c r="D289" s="331"/>
    </row>
    <row r="290" ht="15.75" customHeight="1">
      <c r="D290" s="331"/>
    </row>
    <row r="291" ht="15.75" customHeight="1">
      <c r="D291" s="331"/>
    </row>
    <row r="292" ht="15.75" customHeight="1">
      <c r="D292" s="331"/>
    </row>
    <row r="293" ht="15.75" customHeight="1">
      <c r="D293" s="331"/>
    </row>
    <row r="294" ht="15.75" customHeight="1">
      <c r="D294" s="331"/>
    </row>
    <row r="295" ht="15.75" customHeight="1">
      <c r="D295" s="331"/>
    </row>
    <row r="296" ht="15.75" customHeight="1">
      <c r="D296" s="331"/>
    </row>
    <row r="297" ht="15.75" customHeight="1">
      <c r="D297" s="331"/>
    </row>
    <row r="298" ht="15.75" customHeight="1">
      <c r="D298" s="331"/>
    </row>
    <row r="299" ht="15.75" customHeight="1">
      <c r="D299" s="331"/>
    </row>
    <row r="300" ht="15.75" customHeight="1">
      <c r="D300" s="331"/>
    </row>
    <row r="301" ht="15.75" customHeight="1">
      <c r="D301" s="331"/>
    </row>
    <row r="302" ht="15.75" customHeight="1">
      <c r="D302" s="331"/>
    </row>
    <row r="303" ht="15.75" customHeight="1">
      <c r="D303" s="331"/>
    </row>
    <row r="304" ht="15.75" customHeight="1">
      <c r="D304" s="331"/>
    </row>
    <row r="305" ht="15.75" customHeight="1">
      <c r="D305" s="331"/>
    </row>
    <row r="306" ht="15.75" customHeight="1">
      <c r="D306" s="331"/>
    </row>
    <row r="307" ht="15.75" customHeight="1">
      <c r="D307" s="331"/>
    </row>
    <row r="308" ht="15.75" customHeight="1">
      <c r="D308" s="331"/>
    </row>
    <row r="309" ht="15.75" customHeight="1">
      <c r="D309" s="331"/>
    </row>
    <row r="310" ht="15.75" customHeight="1">
      <c r="D310" s="331"/>
    </row>
    <row r="311" ht="15.75" customHeight="1">
      <c r="D311" s="331"/>
    </row>
    <row r="312" ht="15.75" customHeight="1">
      <c r="D312" s="331"/>
    </row>
    <row r="313" ht="15.75" customHeight="1">
      <c r="D313" s="331"/>
    </row>
    <row r="314" ht="15.75" customHeight="1">
      <c r="D314" s="331"/>
    </row>
    <row r="315" ht="15.75" customHeight="1">
      <c r="D315" s="331"/>
    </row>
    <row r="316" ht="15.75" customHeight="1">
      <c r="D316" s="331"/>
    </row>
    <row r="317" ht="15.75" customHeight="1">
      <c r="D317" s="331"/>
    </row>
    <row r="318" ht="15.75" customHeight="1">
      <c r="D318" s="331"/>
    </row>
    <row r="319" ht="15.75" customHeight="1">
      <c r="D319" s="331"/>
    </row>
    <row r="320" ht="15.75" customHeight="1">
      <c r="D320" s="331"/>
    </row>
    <row r="321" ht="15.75" customHeight="1">
      <c r="D321" s="331"/>
    </row>
    <row r="322" ht="15.75" customHeight="1">
      <c r="D322" s="331"/>
    </row>
    <row r="323" ht="15.75" customHeight="1">
      <c r="D323" s="331"/>
    </row>
    <row r="324" ht="15.75" customHeight="1">
      <c r="D324" s="331"/>
    </row>
    <row r="325" ht="15.75" customHeight="1">
      <c r="D325" s="331"/>
    </row>
    <row r="326" ht="15.75" customHeight="1">
      <c r="D326" s="331"/>
    </row>
    <row r="327" ht="15.75" customHeight="1">
      <c r="D327" s="331"/>
    </row>
    <row r="328" ht="15.75" customHeight="1">
      <c r="D328" s="331"/>
    </row>
    <row r="329" ht="15.75" customHeight="1">
      <c r="D329" s="331"/>
    </row>
    <row r="330" ht="15.75" customHeight="1">
      <c r="D330" s="331"/>
    </row>
    <row r="331" ht="15.75" customHeight="1">
      <c r="D331" s="331"/>
    </row>
    <row r="332" ht="15.75" customHeight="1">
      <c r="D332" s="331"/>
    </row>
    <row r="333" ht="15.75" customHeight="1">
      <c r="D333" s="331"/>
    </row>
    <row r="334" ht="15.75" customHeight="1">
      <c r="D334" s="331"/>
    </row>
    <row r="335" ht="15.75" customHeight="1">
      <c r="D335" s="331"/>
    </row>
    <row r="336" ht="15.75" customHeight="1">
      <c r="D336" s="331"/>
    </row>
    <row r="337" ht="15.75" customHeight="1">
      <c r="D337" s="331"/>
    </row>
    <row r="338" ht="15.75" customHeight="1">
      <c r="D338" s="331"/>
    </row>
    <row r="339" ht="15.75" customHeight="1">
      <c r="D339" s="331"/>
    </row>
    <row r="340" ht="15.75" customHeight="1">
      <c r="D340" s="331"/>
    </row>
    <row r="341" ht="15.75" customHeight="1">
      <c r="D341" s="331"/>
    </row>
    <row r="342" ht="15.75" customHeight="1">
      <c r="D342" s="331"/>
    </row>
    <row r="343" ht="15.75" customHeight="1">
      <c r="D343" s="331"/>
    </row>
    <row r="344" ht="15.75" customHeight="1">
      <c r="D344" s="331"/>
    </row>
    <row r="345" ht="15.75" customHeight="1">
      <c r="D345" s="331"/>
    </row>
    <row r="346" ht="15.75" customHeight="1">
      <c r="D346" s="331"/>
    </row>
    <row r="347" ht="15.75" customHeight="1">
      <c r="D347" s="331"/>
    </row>
    <row r="348" ht="15.75" customHeight="1">
      <c r="D348" s="331"/>
    </row>
    <row r="349" ht="15.75" customHeight="1">
      <c r="D349" s="331"/>
    </row>
    <row r="350" ht="15.75" customHeight="1">
      <c r="D350" s="331"/>
    </row>
    <row r="351" ht="15.75" customHeight="1">
      <c r="D351" s="331"/>
    </row>
    <row r="352" ht="15.75" customHeight="1">
      <c r="D352" s="331"/>
    </row>
    <row r="353" ht="15.75" customHeight="1">
      <c r="D353" s="331"/>
    </row>
    <row r="354" ht="15.75" customHeight="1">
      <c r="D354" s="331"/>
    </row>
    <row r="355" ht="15.75" customHeight="1">
      <c r="D355" s="331"/>
    </row>
    <row r="356" ht="15.75" customHeight="1">
      <c r="D356" s="331"/>
    </row>
    <row r="357" ht="15.75" customHeight="1">
      <c r="D357" s="331"/>
    </row>
    <row r="358" ht="15.75" customHeight="1">
      <c r="D358" s="331"/>
    </row>
    <row r="359" ht="15.75" customHeight="1">
      <c r="D359" s="331"/>
    </row>
    <row r="360" ht="15.75" customHeight="1">
      <c r="D360" s="331"/>
    </row>
    <row r="361" ht="15.75" customHeight="1">
      <c r="D361" s="331"/>
    </row>
    <row r="362" ht="15.75" customHeight="1">
      <c r="D362" s="331"/>
    </row>
    <row r="363" ht="15.75" customHeight="1">
      <c r="D363" s="331"/>
    </row>
    <row r="364" ht="15.75" customHeight="1">
      <c r="D364" s="331"/>
    </row>
    <row r="365" ht="15.75" customHeight="1">
      <c r="D365" s="331"/>
    </row>
    <row r="366" ht="15.75" customHeight="1">
      <c r="D366" s="331"/>
    </row>
    <row r="367" ht="15.75" customHeight="1">
      <c r="D367" s="331"/>
    </row>
    <row r="368" ht="15.75" customHeight="1">
      <c r="D368" s="331"/>
    </row>
    <row r="369" ht="15.75" customHeight="1">
      <c r="D369" s="331"/>
    </row>
    <row r="370" ht="15.75" customHeight="1">
      <c r="D370" s="331"/>
    </row>
    <row r="371" ht="15.75" customHeight="1">
      <c r="D371" s="331"/>
    </row>
    <row r="372" ht="15.75" customHeight="1">
      <c r="D372" s="331"/>
    </row>
    <row r="373" ht="15.75" customHeight="1">
      <c r="D373" s="331"/>
    </row>
    <row r="374" ht="15.75" customHeight="1">
      <c r="D374" s="331"/>
    </row>
    <row r="375" ht="15.75" customHeight="1">
      <c r="D375" s="331"/>
    </row>
    <row r="376" ht="15.75" customHeight="1">
      <c r="D376" s="331"/>
    </row>
    <row r="377" ht="15.75" customHeight="1">
      <c r="D377" s="331"/>
    </row>
    <row r="378" ht="15.75" customHeight="1">
      <c r="D378" s="331"/>
    </row>
    <row r="379" ht="15.75" customHeight="1">
      <c r="D379" s="331"/>
    </row>
    <row r="380" ht="15.75" customHeight="1">
      <c r="D380" s="331"/>
    </row>
    <row r="381" ht="15.75" customHeight="1">
      <c r="D381" s="331"/>
    </row>
    <row r="382" ht="15.75" customHeight="1">
      <c r="D382" s="331"/>
    </row>
    <row r="383" ht="15.75" customHeight="1">
      <c r="D383" s="331"/>
    </row>
    <row r="384" ht="15.75" customHeight="1">
      <c r="D384" s="331"/>
    </row>
    <row r="385" ht="15.75" customHeight="1">
      <c r="D385" s="331"/>
    </row>
    <row r="386" ht="15.75" customHeight="1">
      <c r="D386" s="331"/>
    </row>
    <row r="387" ht="15.75" customHeight="1">
      <c r="D387" s="331"/>
    </row>
    <row r="388" ht="15.75" customHeight="1">
      <c r="D388" s="331"/>
    </row>
    <row r="389" ht="15.75" customHeight="1">
      <c r="D389" s="331"/>
    </row>
    <row r="390" ht="15.75" customHeight="1">
      <c r="D390" s="331"/>
    </row>
    <row r="391" ht="15.75" customHeight="1">
      <c r="D391" s="331"/>
    </row>
    <row r="392" ht="15.75" customHeight="1">
      <c r="D392" s="331"/>
    </row>
    <row r="393" ht="15.75" customHeight="1">
      <c r="D393" s="331"/>
    </row>
    <row r="394" ht="15.75" customHeight="1">
      <c r="D394" s="331"/>
    </row>
    <row r="395" ht="15.75" customHeight="1">
      <c r="D395" s="331"/>
    </row>
    <row r="396" ht="15.75" customHeight="1">
      <c r="D396" s="331"/>
    </row>
    <row r="397" ht="15.75" customHeight="1">
      <c r="D397" s="331"/>
    </row>
    <row r="398" ht="15.75" customHeight="1">
      <c r="D398" s="331"/>
    </row>
    <row r="399" ht="15.75" customHeight="1">
      <c r="D399" s="331"/>
    </row>
    <row r="400" ht="15.75" customHeight="1">
      <c r="D400" s="331"/>
    </row>
    <row r="401" ht="15.75" customHeight="1">
      <c r="D401" s="331"/>
    </row>
    <row r="402" ht="15.75" customHeight="1">
      <c r="D402" s="331"/>
    </row>
    <row r="403" ht="15.75" customHeight="1">
      <c r="D403" s="331"/>
    </row>
    <row r="404" ht="15.75" customHeight="1">
      <c r="D404" s="331"/>
    </row>
    <row r="405" ht="15.75" customHeight="1">
      <c r="D405" s="331"/>
    </row>
    <row r="406" ht="15.75" customHeight="1">
      <c r="D406" s="331"/>
    </row>
    <row r="407" ht="15.75" customHeight="1">
      <c r="D407" s="331"/>
    </row>
    <row r="408" ht="15.75" customHeight="1">
      <c r="D408" s="331"/>
    </row>
    <row r="409" ht="15.75" customHeight="1">
      <c r="D409" s="331"/>
    </row>
    <row r="410" ht="15.75" customHeight="1">
      <c r="D410" s="331"/>
    </row>
    <row r="411" ht="15.75" customHeight="1">
      <c r="D411" s="331"/>
    </row>
    <row r="412" ht="15.75" customHeight="1">
      <c r="D412" s="331"/>
    </row>
    <row r="413" ht="15.75" customHeight="1">
      <c r="D413" s="331"/>
    </row>
    <row r="414" ht="15.75" customHeight="1">
      <c r="D414" s="331"/>
    </row>
    <row r="415" ht="15.75" customHeight="1">
      <c r="D415" s="331"/>
    </row>
    <row r="416" ht="15.75" customHeight="1">
      <c r="D416" s="331"/>
    </row>
    <row r="417" ht="15.75" customHeight="1">
      <c r="D417" s="331"/>
    </row>
    <row r="418" ht="15.75" customHeight="1">
      <c r="D418" s="331"/>
    </row>
    <row r="419" ht="15.75" customHeight="1">
      <c r="D419" s="331"/>
    </row>
    <row r="420" ht="15.75" customHeight="1">
      <c r="D420" s="331"/>
    </row>
    <row r="421" ht="15.75" customHeight="1">
      <c r="D421" s="331"/>
    </row>
    <row r="422" ht="15.75" customHeight="1">
      <c r="D422" s="331"/>
    </row>
    <row r="423" ht="15.75" customHeight="1">
      <c r="D423" s="331"/>
    </row>
    <row r="424" ht="15.75" customHeight="1">
      <c r="D424" s="331"/>
    </row>
    <row r="425" ht="15.75" customHeight="1">
      <c r="D425" s="331"/>
    </row>
    <row r="426" ht="15.75" customHeight="1">
      <c r="D426" s="331"/>
    </row>
    <row r="427" ht="15.75" customHeight="1">
      <c r="D427" s="331"/>
    </row>
    <row r="428" ht="15.75" customHeight="1">
      <c r="D428" s="331"/>
    </row>
    <row r="429" ht="15.75" customHeight="1">
      <c r="D429" s="331"/>
    </row>
    <row r="430" ht="15.75" customHeight="1">
      <c r="D430" s="331"/>
    </row>
    <row r="431" ht="15.75" customHeight="1">
      <c r="D431" s="331"/>
    </row>
    <row r="432" ht="15.75" customHeight="1">
      <c r="D432" s="331"/>
    </row>
    <row r="433" ht="15.75" customHeight="1">
      <c r="D433" s="331"/>
    </row>
    <row r="434" ht="15.75" customHeight="1">
      <c r="D434" s="331"/>
    </row>
    <row r="435" ht="15.75" customHeight="1">
      <c r="D435" s="331"/>
    </row>
    <row r="436" ht="15.75" customHeight="1">
      <c r="D436" s="331"/>
    </row>
    <row r="437" ht="15.75" customHeight="1">
      <c r="D437" s="331"/>
    </row>
    <row r="438" ht="15.75" customHeight="1">
      <c r="D438" s="331"/>
    </row>
    <row r="439" ht="15.75" customHeight="1">
      <c r="D439" s="331"/>
    </row>
    <row r="440" ht="15.75" customHeight="1">
      <c r="D440" s="331"/>
    </row>
    <row r="441" ht="15.75" customHeight="1">
      <c r="D441" s="331"/>
    </row>
    <row r="442" ht="15.75" customHeight="1">
      <c r="D442" s="331"/>
    </row>
    <row r="443" ht="15.75" customHeight="1">
      <c r="D443" s="331"/>
    </row>
    <row r="444" ht="15.75" customHeight="1">
      <c r="D444" s="331"/>
    </row>
    <row r="445" ht="15.75" customHeight="1">
      <c r="D445" s="331"/>
    </row>
    <row r="446" ht="15.75" customHeight="1">
      <c r="D446" s="331"/>
    </row>
    <row r="447" ht="15.75" customHeight="1">
      <c r="D447" s="331"/>
    </row>
    <row r="448" ht="15.75" customHeight="1">
      <c r="D448" s="331"/>
    </row>
    <row r="449" ht="15.75" customHeight="1">
      <c r="D449" s="331"/>
    </row>
    <row r="450" ht="15.75" customHeight="1">
      <c r="D450" s="331"/>
    </row>
    <row r="451" ht="15.75" customHeight="1">
      <c r="D451" s="331"/>
    </row>
    <row r="452" ht="15.75" customHeight="1">
      <c r="D452" s="331"/>
    </row>
    <row r="453" ht="15.75" customHeight="1">
      <c r="D453" s="331"/>
    </row>
    <row r="454" ht="15.75" customHeight="1">
      <c r="D454" s="331"/>
    </row>
    <row r="455" ht="15.75" customHeight="1">
      <c r="D455" s="331"/>
    </row>
    <row r="456" ht="15.75" customHeight="1">
      <c r="D456" s="331"/>
    </row>
    <row r="457" ht="15.75" customHeight="1">
      <c r="D457" s="331"/>
    </row>
    <row r="458" ht="15.75" customHeight="1">
      <c r="D458" s="331"/>
    </row>
    <row r="459" ht="15.75" customHeight="1">
      <c r="D459" s="331"/>
    </row>
    <row r="460" ht="15.75" customHeight="1">
      <c r="D460" s="331"/>
    </row>
    <row r="461" ht="15.75" customHeight="1">
      <c r="D461" s="331"/>
    </row>
    <row r="462" ht="15.75" customHeight="1">
      <c r="D462" s="331"/>
    </row>
    <row r="463" ht="15.75" customHeight="1">
      <c r="D463" s="331"/>
    </row>
    <row r="464" ht="15.75" customHeight="1">
      <c r="D464" s="331"/>
    </row>
    <row r="465" ht="15.75" customHeight="1">
      <c r="D465" s="331"/>
    </row>
    <row r="466" ht="15.75" customHeight="1">
      <c r="D466" s="331"/>
    </row>
    <row r="467" ht="15.75" customHeight="1">
      <c r="D467" s="331"/>
    </row>
    <row r="468" ht="15.75" customHeight="1">
      <c r="D468" s="331"/>
    </row>
    <row r="469" ht="15.75" customHeight="1">
      <c r="D469" s="331"/>
    </row>
    <row r="470" ht="15.75" customHeight="1">
      <c r="D470" s="331"/>
    </row>
    <row r="471" ht="15.75" customHeight="1">
      <c r="D471" s="331"/>
    </row>
    <row r="472" ht="15.75" customHeight="1">
      <c r="D472" s="331"/>
    </row>
    <row r="473" ht="15.75" customHeight="1">
      <c r="D473" s="331"/>
    </row>
    <row r="474" ht="15.75" customHeight="1">
      <c r="D474" s="331"/>
    </row>
    <row r="475" ht="15.75" customHeight="1">
      <c r="D475" s="331"/>
    </row>
    <row r="476" ht="15.75" customHeight="1">
      <c r="D476" s="331"/>
    </row>
    <row r="477" ht="15.75" customHeight="1">
      <c r="D477" s="331"/>
    </row>
    <row r="478" ht="15.75" customHeight="1">
      <c r="D478" s="331"/>
    </row>
    <row r="479" ht="15.75" customHeight="1">
      <c r="D479" s="331"/>
    </row>
    <row r="480" ht="15.75" customHeight="1">
      <c r="D480" s="331"/>
    </row>
    <row r="481" ht="15.75" customHeight="1">
      <c r="D481" s="331"/>
    </row>
    <row r="482" ht="15.75" customHeight="1">
      <c r="D482" s="331"/>
    </row>
    <row r="483" ht="15.75" customHeight="1">
      <c r="D483" s="331"/>
    </row>
    <row r="484" ht="15.75" customHeight="1">
      <c r="D484" s="331"/>
    </row>
    <row r="485" ht="15.75" customHeight="1">
      <c r="D485" s="331"/>
    </row>
    <row r="486" ht="15.75" customHeight="1">
      <c r="D486" s="331"/>
    </row>
    <row r="487" ht="15.75" customHeight="1">
      <c r="D487" s="331"/>
    </row>
    <row r="488" ht="15.75" customHeight="1">
      <c r="D488" s="331"/>
    </row>
    <row r="489" ht="15.75" customHeight="1">
      <c r="D489" s="331"/>
    </row>
    <row r="490" ht="15.75" customHeight="1">
      <c r="D490" s="331"/>
    </row>
    <row r="491" ht="15.75" customHeight="1">
      <c r="D491" s="331"/>
    </row>
    <row r="492" ht="15.75" customHeight="1">
      <c r="D492" s="331"/>
    </row>
    <row r="493" ht="15.75" customHeight="1">
      <c r="D493" s="331"/>
    </row>
    <row r="494" ht="15.75" customHeight="1">
      <c r="D494" s="331"/>
    </row>
    <row r="495" ht="15.75" customHeight="1">
      <c r="D495" s="331"/>
    </row>
    <row r="496" ht="15.75" customHeight="1">
      <c r="D496" s="331"/>
    </row>
    <row r="497" ht="15.75" customHeight="1">
      <c r="D497" s="331"/>
    </row>
    <row r="498" ht="15.75" customHeight="1">
      <c r="D498" s="331"/>
    </row>
    <row r="499" ht="15.75" customHeight="1">
      <c r="D499" s="331"/>
    </row>
    <row r="500" ht="15.75" customHeight="1">
      <c r="D500" s="331"/>
    </row>
    <row r="501" ht="15.75" customHeight="1">
      <c r="D501" s="331"/>
    </row>
    <row r="502" ht="15.75" customHeight="1">
      <c r="D502" s="331"/>
    </row>
    <row r="503" ht="15.75" customHeight="1">
      <c r="D503" s="331"/>
    </row>
    <row r="504" ht="15.75" customHeight="1">
      <c r="D504" s="331"/>
    </row>
    <row r="505" ht="15.75" customHeight="1">
      <c r="D505" s="331"/>
    </row>
    <row r="506" ht="15.75" customHeight="1">
      <c r="D506" s="331"/>
    </row>
    <row r="507" ht="15.75" customHeight="1">
      <c r="D507" s="331"/>
    </row>
    <row r="508" ht="15.75" customHeight="1">
      <c r="D508" s="331"/>
    </row>
    <row r="509" ht="15.75" customHeight="1">
      <c r="D509" s="331"/>
    </row>
    <row r="510" ht="15.75" customHeight="1">
      <c r="D510" s="331"/>
    </row>
    <row r="511" ht="15.75" customHeight="1">
      <c r="D511" s="331"/>
    </row>
    <row r="512" ht="15.75" customHeight="1">
      <c r="D512" s="331"/>
    </row>
    <row r="513" ht="15.75" customHeight="1">
      <c r="D513" s="331"/>
    </row>
    <row r="514" ht="15.75" customHeight="1">
      <c r="D514" s="331"/>
    </row>
    <row r="515" ht="15.75" customHeight="1">
      <c r="D515" s="331"/>
    </row>
    <row r="516" ht="15.75" customHeight="1">
      <c r="D516" s="331"/>
    </row>
    <row r="517" ht="15.75" customHeight="1">
      <c r="D517" s="331"/>
    </row>
    <row r="518" ht="15.75" customHeight="1">
      <c r="D518" s="331"/>
    </row>
    <row r="519" ht="15.75" customHeight="1">
      <c r="D519" s="331"/>
    </row>
    <row r="520" ht="15.75" customHeight="1">
      <c r="D520" s="331"/>
    </row>
    <row r="521" ht="15.75" customHeight="1">
      <c r="D521" s="331"/>
    </row>
    <row r="522" ht="15.75" customHeight="1">
      <c r="D522" s="331"/>
    </row>
    <row r="523" ht="15.75" customHeight="1">
      <c r="D523" s="331"/>
    </row>
    <row r="524" ht="15.75" customHeight="1">
      <c r="D524" s="331"/>
    </row>
    <row r="525" ht="15.75" customHeight="1">
      <c r="D525" s="331"/>
    </row>
    <row r="526" ht="15.75" customHeight="1">
      <c r="D526" s="331"/>
    </row>
    <row r="527" ht="15.75" customHeight="1">
      <c r="D527" s="331"/>
    </row>
    <row r="528" ht="15.75" customHeight="1">
      <c r="D528" s="331"/>
    </row>
    <row r="529" ht="15.75" customHeight="1">
      <c r="D529" s="331"/>
    </row>
    <row r="530" ht="15.75" customHeight="1">
      <c r="D530" s="331"/>
    </row>
    <row r="531" ht="15.75" customHeight="1">
      <c r="D531" s="331"/>
    </row>
    <row r="532" ht="15.75" customHeight="1">
      <c r="D532" s="331"/>
    </row>
    <row r="533" ht="15.75" customHeight="1">
      <c r="D533" s="331"/>
    </row>
    <row r="534" ht="15.75" customHeight="1">
      <c r="D534" s="331"/>
    </row>
    <row r="535" ht="15.75" customHeight="1">
      <c r="D535" s="331"/>
    </row>
    <row r="536" ht="15.75" customHeight="1">
      <c r="D536" s="331"/>
    </row>
    <row r="537" ht="15.75" customHeight="1">
      <c r="D537" s="331"/>
    </row>
    <row r="538" ht="15.75" customHeight="1">
      <c r="D538" s="331"/>
    </row>
    <row r="539" ht="15.75" customHeight="1">
      <c r="D539" s="331"/>
    </row>
    <row r="540" ht="15.75" customHeight="1">
      <c r="D540" s="331"/>
    </row>
    <row r="541" ht="15.75" customHeight="1">
      <c r="D541" s="331"/>
    </row>
    <row r="542" ht="15.75" customHeight="1">
      <c r="D542" s="331"/>
    </row>
    <row r="543" ht="15.75" customHeight="1">
      <c r="D543" s="331"/>
    </row>
    <row r="544" ht="15.75" customHeight="1">
      <c r="D544" s="331"/>
    </row>
    <row r="545" ht="15.75" customHeight="1">
      <c r="D545" s="331"/>
    </row>
    <row r="546" ht="15.75" customHeight="1">
      <c r="D546" s="331"/>
    </row>
    <row r="547" ht="15.75" customHeight="1">
      <c r="D547" s="331"/>
    </row>
    <row r="548" ht="15.75" customHeight="1">
      <c r="D548" s="331"/>
    </row>
    <row r="549" ht="15.75" customHeight="1">
      <c r="D549" s="331"/>
    </row>
    <row r="550" ht="15.75" customHeight="1">
      <c r="D550" s="331"/>
    </row>
    <row r="551" ht="15.75" customHeight="1">
      <c r="D551" s="331"/>
    </row>
    <row r="552" ht="15.75" customHeight="1">
      <c r="D552" s="331"/>
    </row>
    <row r="553" ht="15.75" customHeight="1">
      <c r="D553" s="331"/>
    </row>
    <row r="554" ht="15.75" customHeight="1">
      <c r="D554" s="331"/>
    </row>
    <row r="555" ht="15.75" customHeight="1">
      <c r="D555" s="331"/>
    </row>
    <row r="556" ht="15.75" customHeight="1">
      <c r="D556" s="331"/>
    </row>
    <row r="557" ht="15.75" customHeight="1">
      <c r="D557" s="331"/>
    </row>
    <row r="558" ht="15.75" customHeight="1">
      <c r="D558" s="331"/>
    </row>
    <row r="559" ht="15.75" customHeight="1">
      <c r="D559" s="331"/>
    </row>
    <row r="560" ht="15.75" customHeight="1">
      <c r="D560" s="331"/>
    </row>
    <row r="561" ht="15.75" customHeight="1">
      <c r="D561" s="331"/>
    </row>
    <row r="562" ht="15.75" customHeight="1">
      <c r="D562" s="331"/>
    </row>
    <row r="563" ht="15.75" customHeight="1">
      <c r="D563" s="331"/>
    </row>
    <row r="564" ht="15.75" customHeight="1">
      <c r="D564" s="331"/>
    </row>
    <row r="565" ht="15.75" customHeight="1">
      <c r="D565" s="331"/>
    </row>
    <row r="566" ht="15.75" customHeight="1">
      <c r="D566" s="331"/>
    </row>
    <row r="567" ht="15.75" customHeight="1">
      <c r="D567" s="331"/>
    </row>
    <row r="568" ht="15.75" customHeight="1">
      <c r="D568" s="331"/>
    </row>
    <row r="569" ht="15.75" customHeight="1">
      <c r="D569" s="331"/>
    </row>
    <row r="570" ht="15.75" customHeight="1">
      <c r="D570" s="331"/>
    </row>
    <row r="571" ht="15.75" customHeight="1">
      <c r="D571" s="331"/>
    </row>
    <row r="572" ht="15.75" customHeight="1">
      <c r="D572" s="331"/>
    </row>
    <row r="573" ht="15.75" customHeight="1">
      <c r="D573" s="331"/>
    </row>
    <row r="574" ht="15.75" customHeight="1">
      <c r="D574" s="331"/>
    </row>
    <row r="575" ht="15.75" customHeight="1">
      <c r="D575" s="331"/>
    </row>
    <row r="576" ht="15.75" customHeight="1">
      <c r="D576" s="331"/>
    </row>
    <row r="577" ht="15.75" customHeight="1">
      <c r="D577" s="331"/>
    </row>
    <row r="578" ht="15.75" customHeight="1">
      <c r="D578" s="331"/>
    </row>
    <row r="579" ht="15.75" customHeight="1">
      <c r="D579" s="331"/>
    </row>
    <row r="580" ht="15.75" customHeight="1">
      <c r="D580" s="331"/>
    </row>
    <row r="581" ht="15.75" customHeight="1">
      <c r="D581" s="331"/>
    </row>
    <row r="582" ht="15.75" customHeight="1">
      <c r="D582" s="331"/>
    </row>
    <row r="583" ht="15.75" customHeight="1">
      <c r="D583" s="331"/>
    </row>
    <row r="584" ht="15.75" customHeight="1">
      <c r="D584" s="331"/>
    </row>
    <row r="585" ht="15.75" customHeight="1">
      <c r="D585" s="331"/>
    </row>
    <row r="586" ht="15.75" customHeight="1">
      <c r="D586" s="331"/>
    </row>
    <row r="587" ht="15.75" customHeight="1">
      <c r="D587" s="331"/>
    </row>
    <row r="588" ht="15.75" customHeight="1">
      <c r="D588" s="331"/>
    </row>
    <row r="589" ht="15.75" customHeight="1">
      <c r="D589" s="331"/>
    </row>
    <row r="590" ht="15.75" customHeight="1">
      <c r="D590" s="331"/>
    </row>
    <row r="591" ht="15.75" customHeight="1">
      <c r="D591" s="331"/>
    </row>
    <row r="592" ht="15.75" customHeight="1">
      <c r="D592" s="331"/>
    </row>
    <row r="593" ht="15.75" customHeight="1">
      <c r="D593" s="331"/>
    </row>
    <row r="594" ht="15.75" customHeight="1">
      <c r="D594" s="331"/>
    </row>
    <row r="595" ht="15.75" customHeight="1">
      <c r="D595" s="331"/>
    </row>
    <row r="596" ht="15.75" customHeight="1">
      <c r="D596" s="331"/>
    </row>
    <row r="597" ht="15.75" customHeight="1">
      <c r="D597" s="331"/>
    </row>
    <row r="598" ht="15.75" customHeight="1">
      <c r="D598" s="331"/>
    </row>
    <row r="599" ht="15.75" customHeight="1">
      <c r="D599" s="331"/>
    </row>
    <row r="600" ht="15.75" customHeight="1">
      <c r="D600" s="331"/>
    </row>
    <row r="601" ht="15.75" customHeight="1">
      <c r="D601" s="331"/>
    </row>
    <row r="602" ht="15.75" customHeight="1">
      <c r="D602" s="331"/>
    </row>
    <row r="603" ht="15.75" customHeight="1">
      <c r="D603" s="331"/>
    </row>
    <row r="604" ht="15.75" customHeight="1">
      <c r="D604" s="331"/>
    </row>
    <row r="605" ht="15.75" customHeight="1">
      <c r="D605" s="331"/>
    </row>
    <row r="606" ht="15.75" customHeight="1">
      <c r="D606" s="331"/>
    </row>
    <row r="607" ht="15.75" customHeight="1">
      <c r="D607" s="331"/>
    </row>
    <row r="608" ht="15.75" customHeight="1">
      <c r="D608" s="331"/>
    </row>
    <row r="609" ht="15.75" customHeight="1">
      <c r="D609" s="331"/>
    </row>
    <row r="610" ht="15.75" customHeight="1">
      <c r="D610" s="331"/>
    </row>
    <row r="611" ht="15.75" customHeight="1">
      <c r="D611" s="331"/>
    </row>
    <row r="612" ht="15.75" customHeight="1">
      <c r="D612" s="331"/>
    </row>
    <row r="613" ht="15.75" customHeight="1">
      <c r="D613" s="331"/>
    </row>
    <row r="614" ht="15.75" customHeight="1">
      <c r="D614" s="331"/>
    </row>
    <row r="615" ht="15.75" customHeight="1">
      <c r="D615" s="331"/>
    </row>
    <row r="616" ht="15.75" customHeight="1">
      <c r="D616" s="331"/>
    </row>
    <row r="617" ht="15.75" customHeight="1">
      <c r="D617" s="331"/>
    </row>
    <row r="618" ht="15.75" customHeight="1">
      <c r="D618" s="331"/>
    </row>
    <row r="619" ht="15.75" customHeight="1">
      <c r="D619" s="331"/>
    </row>
    <row r="620" ht="15.75" customHeight="1">
      <c r="D620" s="331"/>
    </row>
    <row r="621" ht="15.75" customHeight="1">
      <c r="D621" s="331"/>
    </row>
    <row r="622" ht="15.75" customHeight="1">
      <c r="D622" s="331"/>
    </row>
    <row r="623" ht="15.75" customHeight="1">
      <c r="D623" s="331"/>
    </row>
    <row r="624" ht="15.75" customHeight="1">
      <c r="D624" s="331"/>
    </row>
    <row r="625" ht="15.75" customHeight="1">
      <c r="D625" s="331"/>
    </row>
    <row r="626" ht="15.75" customHeight="1">
      <c r="D626" s="331"/>
    </row>
    <row r="627" ht="15.75" customHeight="1">
      <c r="D627" s="331"/>
    </row>
    <row r="628" ht="15.75" customHeight="1">
      <c r="D628" s="331"/>
    </row>
    <row r="629" ht="15.75" customHeight="1">
      <c r="D629" s="331"/>
    </row>
    <row r="630" ht="15.75" customHeight="1">
      <c r="D630" s="331"/>
    </row>
    <row r="631" ht="15.75" customHeight="1">
      <c r="D631" s="331"/>
    </row>
    <row r="632" ht="15.75" customHeight="1">
      <c r="D632" s="331"/>
    </row>
    <row r="633" ht="15.75" customHeight="1">
      <c r="D633" s="331"/>
    </row>
    <row r="634" ht="15.75" customHeight="1">
      <c r="D634" s="331"/>
    </row>
    <row r="635" ht="15.75" customHeight="1">
      <c r="D635" s="331"/>
    </row>
    <row r="636" ht="15.75" customHeight="1">
      <c r="D636" s="331"/>
    </row>
    <row r="637" ht="15.75" customHeight="1">
      <c r="D637" s="331"/>
    </row>
    <row r="638" ht="15.75" customHeight="1">
      <c r="D638" s="331"/>
    </row>
    <row r="639" ht="15.75" customHeight="1">
      <c r="D639" s="331"/>
    </row>
    <row r="640" ht="15.75" customHeight="1">
      <c r="D640" s="331"/>
    </row>
    <row r="641" ht="15.75" customHeight="1">
      <c r="D641" s="331"/>
    </row>
    <row r="642" ht="15.75" customHeight="1">
      <c r="D642" s="331"/>
    </row>
    <row r="643" ht="15.75" customHeight="1">
      <c r="D643" s="331"/>
    </row>
    <row r="644" ht="15.75" customHeight="1">
      <c r="D644" s="331"/>
    </row>
    <row r="645" ht="15.75" customHeight="1">
      <c r="D645" s="331"/>
    </row>
    <row r="646" ht="15.75" customHeight="1">
      <c r="D646" s="331"/>
    </row>
    <row r="647" ht="15.75" customHeight="1">
      <c r="D647" s="331"/>
    </row>
    <row r="648" ht="15.75" customHeight="1">
      <c r="D648" s="331"/>
    </row>
    <row r="649" ht="15.75" customHeight="1">
      <c r="D649" s="331"/>
    </row>
    <row r="650" ht="15.75" customHeight="1">
      <c r="D650" s="331"/>
    </row>
    <row r="651" ht="15.75" customHeight="1">
      <c r="D651" s="331"/>
    </row>
    <row r="652" ht="15.75" customHeight="1">
      <c r="D652" s="331"/>
    </row>
    <row r="653" ht="15.75" customHeight="1">
      <c r="D653" s="331"/>
    </row>
    <row r="654" ht="15.75" customHeight="1">
      <c r="D654" s="331"/>
    </row>
    <row r="655" ht="15.75" customHeight="1">
      <c r="D655" s="331"/>
    </row>
    <row r="656" ht="15.75" customHeight="1">
      <c r="D656" s="331"/>
    </row>
    <row r="657" ht="15.75" customHeight="1">
      <c r="D657" s="331"/>
    </row>
    <row r="658" ht="15.75" customHeight="1">
      <c r="D658" s="331"/>
    </row>
    <row r="659" ht="15.75" customHeight="1">
      <c r="D659" s="331"/>
    </row>
    <row r="660" ht="15.75" customHeight="1">
      <c r="D660" s="331"/>
    </row>
    <row r="661" ht="15.75" customHeight="1">
      <c r="D661" s="331"/>
    </row>
    <row r="662" ht="15.75" customHeight="1">
      <c r="D662" s="331"/>
    </row>
    <row r="663" ht="15.75" customHeight="1">
      <c r="D663" s="331"/>
    </row>
    <row r="664" ht="15.75" customHeight="1">
      <c r="D664" s="331"/>
    </row>
    <row r="665" ht="15.75" customHeight="1">
      <c r="D665" s="331"/>
    </row>
    <row r="666" ht="15.75" customHeight="1">
      <c r="D666" s="331"/>
    </row>
    <row r="667" ht="15.75" customHeight="1">
      <c r="D667" s="331"/>
    </row>
    <row r="668" ht="15.75" customHeight="1">
      <c r="D668" s="331"/>
    </row>
    <row r="669" ht="15.75" customHeight="1">
      <c r="D669" s="331"/>
    </row>
    <row r="670" ht="15.75" customHeight="1">
      <c r="D670" s="331"/>
    </row>
    <row r="671" ht="15.75" customHeight="1">
      <c r="D671" s="331"/>
    </row>
    <row r="672" ht="15.75" customHeight="1">
      <c r="D672" s="331"/>
    </row>
    <row r="673" ht="15.75" customHeight="1">
      <c r="D673" s="331"/>
    </row>
    <row r="674" ht="15.75" customHeight="1">
      <c r="D674" s="331"/>
    </row>
    <row r="675" ht="15.75" customHeight="1">
      <c r="D675" s="331"/>
    </row>
    <row r="676" ht="15.75" customHeight="1">
      <c r="D676" s="331"/>
    </row>
    <row r="677" ht="15.75" customHeight="1">
      <c r="D677" s="331"/>
    </row>
    <row r="678" ht="15.75" customHeight="1">
      <c r="D678" s="331"/>
    </row>
    <row r="679" ht="15.75" customHeight="1">
      <c r="D679" s="331"/>
    </row>
    <row r="680" ht="15.75" customHeight="1">
      <c r="D680" s="331"/>
    </row>
    <row r="681" ht="15.75" customHeight="1">
      <c r="D681" s="331"/>
    </row>
    <row r="682" ht="15.75" customHeight="1">
      <c r="D682" s="331"/>
    </row>
    <row r="683" ht="15.75" customHeight="1">
      <c r="D683" s="331"/>
    </row>
    <row r="684" ht="15.75" customHeight="1">
      <c r="D684" s="331"/>
    </row>
    <row r="685" ht="15.75" customHeight="1">
      <c r="D685" s="331"/>
    </row>
    <row r="686" ht="15.75" customHeight="1">
      <c r="D686" s="331"/>
    </row>
    <row r="687" ht="15.75" customHeight="1">
      <c r="D687" s="331"/>
    </row>
    <row r="688" ht="15.75" customHeight="1">
      <c r="D688" s="331"/>
    </row>
    <row r="689" ht="15.75" customHeight="1">
      <c r="D689" s="331"/>
    </row>
    <row r="690" ht="15.75" customHeight="1">
      <c r="D690" s="331"/>
    </row>
    <row r="691" ht="15.75" customHeight="1">
      <c r="D691" s="331"/>
    </row>
    <row r="692" ht="15.75" customHeight="1">
      <c r="D692" s="331"/>
    </row>
    <row r="693" ht="15.75" customHeight="1">
      <c r="D693" s="331"/>
    </row>
    <row r="694" ht="15.75" customHeight="1">
      <c r="D694" s="331"/>
    </row>
    <row r="695" ht="15.75" customHeight="1">
      <c r="D695" s="331"/>
    </row>
    <row r="696" ht="15.75" customHeight="1">
      <c r="D696" s="331"/>
    </row>
    <row r="697" ht="15.75" customHeight="1">
      <c r="D697" s="331"/>
    </row>
    <row r="698" ht="15.75" customHeight="1">
      <c r="D698" s="331"/>
    </row>
    <row r="699" ht="15.75" customHeight="1">
      <c r="D699" s="331"/>
    </row>
    <row r="700" ht="15.75" customHeight="1">
      <c r="D700" s="331"/>
    </row>
    <row r="701" ht="15.75" customHeight="1">
      <c r="D701" s="331"/>
    </row>
    <row r="702" ht="15.75" customHeight="1">
      <c r="D702" s="331"/>
    </row>
    <row r="703" ht="15.75" customHeight="1">
      <c r="D703" s="331"/>
    </row>
    <row r="704" ht="15.75" customHeight="1">
      <c r="D704" s="331"/>
    </row>
    <row r="705" ht="15.75" customHeight="1">
      <c r="D705" s="331"/>
    </row>
    <row r="706" ht="15.75" customHeight="1">
      <c r="D706" s="331"/>
    </row>
    <row r="707" ht="15.75" customHeight="1">
      <c r="D707" s="331"/>
    </row>
    <row r="708" ht="15.75" customHeight="1">
      <c r="D708" s="331"/>
    </row>
    <row r="709" ht="15.75" customHeight="1">
      <c r="D709" s="331"/>
    </row>
    <row r="710" ht="15.75" customHeight="1">
      <c r="D710" s="331"/>
    </row>
    <row r="711" ht="15.75" customHeight="1">
      <c r="D711" s="331"/>
    </row>
    <row r="712" ht="15.75" customHeight="1">
      <c r="D712" s="331"/>
    </row>
    <row r="713" ht="15.75" customHeight="1">
      <c r="D713" s="331"/>
    </row>
    <row r="714" ht="15.75" customHeight="1">
      <c r="D714" s="331"/>
    </row>
    <row r="715" ht="15.75" customHeight="1">
      <c r="D715" s="331"/>
    </row>
    <row r="716" ht="15.75" customHeight="1">
      <c r="D716" s="331"/>
    </row>
    <row r="717" ht="15.75" customHeight="1">
      <c r="D717" s="331"/>
    </row>
    <row r="718" ht="15.75" customHeight="1">
      <c r="D718" s="331"/>
    </row>
    <row r="719" ht="15.75" customHeight="1">
      <c r="D719" s="331"/>
    </row>
    <row r="720" ht="15.75" customHeight="1">
      <c r="D720" s="331"/>
    </row>
    <row r="721" ht="15.75" customHeight="1">
      <c r="D721" s="331"/>
    </row>
    <row r="722" ht="15.75" customHeight="1">
      <c r="D722" s="331"/>
    </row>
    <row r="723" ht="15.75" customHeight="1">
      <c r="D723" s="331"/>
    </row>
    <row r="724" ht="15.75" customHeight="1">
      <c r="D724" s="331"/>
    </row>
    <row r="725" ht="15.75" customHeight="1">
      <c r="D725" s="331"/>
    </row>
    <row r="726" ht="15.75" customHeight="1">
      <c r="D726" s="331"/>
    </row>
    <row r="727" ht="15.75" customHeight="1">
      <c r="D727" s="331"/>
    </row>
    <row r="728" ht="15.75" customHeight="1">
      <c r="D728" s="331"/>
    </row>
    <row r="729" ht="15.75" customHeight="1">
      <c r="D729" s="331"/>
    </row>
    <row r="730" ht="15.75" customHeight="1">
      <c r="D730" s="331"/>
    </row>
    <row r="731" ht="15.75" customHeight="1">
      <c r="D731" s="331"/>
    </row>
    <row r="732" ht="15.75" customHeight="1">
      <c r="D732" s="331"/>
    </row>
    <row r="733" ht="15.75" customHeight="1">
      <c r="D733" s="331"/>
    </row>
    <row r="734" ht="15.75" customHeight="1">
      <c r="D734" s="331"/>
    </row>
    <row r="735" ht="15.75" customHeight="1">
      <c r="D735" s="331"/>
    </row>
    <row r="736" ht="15.75" customHeight="1">
      <c r="D736" s="331"/>
    </row>
    <row r="737" ht="15.75" customHeight="1">
      <c r="D737" s="331"/>
    </row>
    <row r="738" ht="15.75" customHeight="1">
      <c r="D738" s="331"/>
    </row>
    <row r="739" ht="15.75" customHeight="1">
      <c r="D739" s="331"/>
    </row>
    <row r="740" ht="15.75" customHeight="1">
      <c r="D740" s="331"/>
    </row>
    <row r="741" ht="15.75" customHeight="1">
      <c r="D741" s="331"/>
    </row>
    <row r="742" ht="15.75" customHeight="1">
      <c r="D742" s="331"/>
    </row>
    <row r="743" ht="15.75" customHeight="1">
      <c r="D743" s="331"/>
    </row>
    <row r="744" ht="15.75" customHeight="1">
      <c r="D744" s="331"/>
    </row>
    <row r="745" ht="15.75" customHeight="1">
      <c r="D745" s="331"/>
    </row>
    <row r="746" ht="15.75" customHeight="1">
      <c r="D746" s="331"/>
    </row>
    <row r="747" ht="15.75" customHeight="1">
      <c r="D747" s="331"/>
    </row>
    <row r="748" ht="15.75" customHeight="1">
      <c r="D748" s="331"/>
    </row>
    <row r="749" ht="15.75" customHeight="1">
      <c r="D749" s="331"/>
    </row>
    <row r="750" ht="15.75" customHeight="1">
      <c r="D750" s="331"/>
    </row>
    <row r="751" ht="15.75" customHeight="1">
      <c r="D751" s="331"/>
    </row>
    <row r="752" ht="15.75" customHeight="1">
      <c r="D752" s="331"/>
    </row>
    <row r="753" ht="15.75" customHeight="1">
      <c r="D753" s="331"/>
    </row>
    <row r="754" ht="15.75" customHeight="1">
      <c r="D754" s="331"/>
    </row>
    <row r="755" ht="15.75" customHeight="1">
      <c r="D755" s="331"/>
    </row>
    <row r="756" ht="15.75" customHeight="1">
      <c r="D756" s="331"/>
    </row>
    <row r="757" ht="15.75" customHeight="1">
      <c r="D757" s="331"/>
    </row>
    <row r="758" ht="15.75" customHeight="1">
      <c r="D758" s="331"/>
    </row>
    <row r="759" ht="15.75" customHeight="1">
      <c r="D759" s="331"/>
    </row>
    <row r="760" ht="15.75" customHeight="1">
      <c r="D760" s="331"/>
    </row>
    <row r="761" ht="15.75" customHeight="1">
      <c r="D761" s="331"/>
    </row>
    <row r="762" ht="15.75" customHeight="1">
      <c r="D762" s="331"/>
    </row>
    <row r="763" ht="15.75" customHeight="1">
      <c r="D763" s="331"/>
    </row>
    <row r="764" ht="15.75" customHeight="1">
      <c r="D764" s="331"/>
    </row>
    <row r="765" ht="15.75" customHeight="1">
      <c r="D765" s="331"/>
    </row>
    <row r="766" ht="15.75" customHeight="1">
      <c r="D766" s="331"/>
    </row>
    <row r="767" ht="15.75" customHeight="1">
      <c r="D767" s="331"/>
    </row>
    <row r="768" ht="15.75" customHeight="1">
      <c r="D768" s="331"/>
    </row>
    <row r="769" ht="15.75" customHeight="1">
      <c r="D769" s="331"/>
    </row>
    <row r="770" ht="15.75" customHeight="1">
      <c r="D770" s="331"/>
    </row>
    <row r="771" ht="15.75" customHeight="1">
      <c r="D771" s="331"/>
    </row>
    <row r="772" ht="15.75" customHeight="1">
      <c r="D772" s="331"/>
    </row>
    <row r="773" ht="15.75" customHeight="1">
      <c r="D773" s="331"/>
    </row>
    <row r="774" ht="15.75" customHeight="1">
      <c r="D774" s="331"/>
    </row>
    <row r="775" ht="15.75" customHeight="1">
      <c r="D775" s="331"/>
    </row>
    <row r="776" ht="15.75" customHeight="1">
      <c r="D776" s="331"/>
    </row>
    <row r="777" ht="15.75" customHeight="1">
      <c r="D777" s="331"/>
    </row>
    <row r="778" ht="15.75" customHeight="1">
      <c r="D778" s="331"/>
    </row>
    <row r="779" ht="15.75" customHeight="1">
      <c r="D779" s="331"/>
    </row>
    <row r="780" ht="15.75" customHeight="1">
      <c r="D780" s="331"/>
    </row>
    <row r="781" ht="15.75" customHeight="1">
      <c r="D781" s="331"/>
    </row>
    <row r="782" ht="15.75" customHeight="1">
      <c r="D782" s="331"/>
    </row>
    <row r="783" ht="15.75" customHeight="1">
      <c r="D783" s="331"/>
    </row>
    <row r="784" ht="15.75" customHeight="1">
      <c r="D784" s="331"/>
    </row>
    <row r="785" ht="15.75" customHeight="1">
      <c r="D785" s="331"/>
    </row>
    <row r="786" ht="15.75" customHeight="1">
      <c r="D786" s="331"/>
    </row>
    <row r="787" ht="15.75" customHeight="1">
      <c r="D787" s="331"/>
    </row>
    <row r="788" ht="15.75" customHeight="1">
      <c r="D788" s="331"/>
    </row>
    <row r="789" ht="15.75" customHeight="1">
      <c r="D789" s="331"/>
    </row>
    <row r="790" ht="15.75" customHeight="1">
      <c r="D790" s="331"/>
    </row>
    <row r="791" ht="15.75" customHeight="1">
      <c r="D791" s="331"/>
    </row>
    <row r="792" ht="15.75" customHeight="1">
      <c r="D792" s="331"/>
    </row>
    <row r="793" ht="15.75" customHeight="1">
      <c r="D793" s="331"/>
    </row>
    <row r="794" ht="15.75" customHeight="1">
      <c r="D794" s="331"/>
    </row>
    <row r="795" ht="15.75" customHeight="1">
      <c r="D795" s="331"/>
    </row>
    <row r="796" ht="15.75" customHeight="1">
      <c r="D796" s="331"/>
    </row>
    <row r="797" ht="15.75" customHeight="1">
      <c r="D797" s="331"/>
    </row>
    <row r="798" ht="15.75" customHeight="1">
      <c r="D798" s="331"/>
    </row>
    <row r="799" ht="15.75" customHeight="1">
      <c r="D799" s="331"/>
    </row>
    <row r="800" ht="15.75" customHeight="1">
      <c r="D800" s="331"/>
    </row>
    <row r="801" ht="15.75" customHeight="1">
      <c r="D801" s="331"/>
    </row>
    <row r="802" ht="15.75" customHeight="1">
      <c r="D802" s="331"/>
    </row>
    <row r="803" ht="15.75" customHeight="1">
      <c r="D803" s="331"/>
    </row>
    <row r="804" ht="15.75" customHeight="1">
      <c r="D804" s="331"/>
    </row>
    <row r="805" ht="15.75" customHeight="1">
      <c r="D805" s="331"/>
    </row>
    <row r="806" ht="15.75" customHeight="1">
      <c r="D806" s="331"/>
    </row>
    <row r="807" ht="15.75" customHeight="1">
      <c r="D807" s="331"/>
    </row>
    <row r="808" ht="15.75" customHeight="1">
      <c r="D808" s="331"/>
    </row>
    <row r="809" ht="15.75" customHeight="1">
      <c r="D809" s="331"/>
    </row>
    <row r="810" ht="15.75" customHeight="1">
      <c r="D810" s="331"/>
    </row>
    <row r="811" ht="15.75" customHeight="1">
      <c r="D811" s="331"/>
    </row>
    <row r="812" ht="15.75" customHeight="1">
      <c r="D812" s="331"/>
    </row>
    <row r="813" ht="15.75" customHeight="1">
      <c r="D813" s="331"/>
    </row>
    <row r="814" ht="15.75" customHeight="1">
      <c r="D814" s="331"/>
    </row>
    <row r="815" ht="15.75" customHeight="1">
      <c r="D815" s="331"/>
    </row>
    <row r="816" ht="15.75" customHeight="1">
      <c r="D816" s="331"/>
    </row>
    <row r="817" ht="15.75" customHeight="1">
      <c r="D817" s="331"/>
    </row>
    <row r="818" ht="15.75" customHeight="1">
      <c r="D818" s="331"/>
    </row>
    <row r="819" ht="15.75" customHeight="1">
      <c r="D819" s="331"/>
    </row>
    <row r="820" ht="15.75" customHeight="1">
      <c r="D820" s="331"/>
    </row>
    <row r="821" ht="15.75" customHeight="1">
      <c r="D821" s="331"/>
    </row>
    <row r="822" ht="15.75" customHeight="1">
      <c r="D822" s="331"/>
    </row>
    <row r="823" ht="15.75" customHeight="1">
      <c r="D823" s="331"/>
    </row>
    <row r="824" ht="15.75" customHeight="1">
      <c r="D824" s="331"/>
    </row>
    <row r="825" ht="15.75" customHeight="1">
      <c r="D825" s="331"/>
    </row>
    <row r="826" ht="15.75" customHeight="1">
      <c r="D826" s="331"/>
    </row>
    <row r="827" ht="15.75" customHeight="1">
      <c r="D827" s="331"/>
    </row>
    <row r="828" ht="15.75" customHeight="1">
      <c r="D828" s="331"/>
    </row>
    <row r="829" ht="15.75" customHeight="1">
      <c r="D829" s="331"/>
    </row>
    <row r="830" ht="15.75" customHeight="1">
      <c r="D830" s="331"/>
    </row>
    <row r="831" ht="15.75" customHeight="1">
      <c r="D831" s="331"/>
    </row>
    <row r="832" ht="15.75" customHeight="1">
      <c r="D832" s="331"/>
    </row>
    <row r="833" ht="15.75" customHeight="1">
      <c r="D833" s="331"/>
    </row>
    <row r="834" ht="15.75" customHeight="1">
      <c r="D834" s="331"/>
    </row>
    <row r="835" ht="15.75" customHeight="1">
      <c r="D835" s="331"/>
    </row>
    <row r="836" ht="15.75" customHeight="1">
      <c r="D836" s="331"/>
    </row>
    <row r="837" ht="15.75" customHeight="1">
      <c r="D837" s="331"/>
    </row>
    <row r="838" ht="15.75" customHeight="1">
      <c r="D838" s="331"/>
    </row>
    <row r="839" ht="15.75" customHeight="1">
      <c r="D839" s="331"/>
    </row>
    <row r="840" ht="15.75" customHeight="1">
      <c r="D840" s="331"/>
    </row>
    <row r="841" ht="15.75" customHeight="1">
      <c r="D841" s="331"/>
    </row>
    <row r="842" ht="15.75" customHeight="1">
      <c r="D842" s="331"/>
    </row>
    <row r="843" ht="15.75" customHeight="1">
      <c r="D843" s="331"/>
    </row>
    <row r="844" ht="15.75" customHeight="1">
      <c r="D844" s="331"/>
    </row>
    <row r="845" ht="15.75" customHeight="1">
      <c r="D845" s="331"/>
    </row>
    <row r="846" ht="15.75" customHeight="1">
      <c r="D846" s="331"/>
    </row>
    <row r="847" ht="15.75" customHeight="1">
      <c r="D847" s="331"/>
    </row>
    <row r="848" ht="15.75" customHeight="1">
      <c r="D848" s="331"/>
    </row>
    <row r="849" ht="15.75" customHeight="1">
      <c r="D849" s="331"/>
    </row>
    <row r="850" ht="15.75" customHeight="1">
      <c r="D850" s="331"/>
    </row>
    <row r="851" ht="15.75" customHeight="1">
      <c r="D851" s="331"/>
    </row>
    <row r="852" ht="15.75" customHeight="1">
      <c r="D852" s="331"/>
    </row>
    <row r="853" ht="15.75" customHeight="1">
      <c r="D853" s="331"/>
    </row>
    <row r="854" ht="15.75" customHeight="1">
      <c r="D854" s="331"/>
    </row>
    <row r="855" ht="15.75" customHeight="1">
      <c r="D855" s="331"/>
    </row>
    <row r="856" ht="15.75" customHeight="1">
      <c r="D856" s="331"/>
    </row>
    <row r="857" ht="15.75" customHeight="1">
      <c r="D857" s="331"/>
    </row>
    <row r="858" ht="15.75" customHeight="1">
      <c r="D858" s="331"/>
    </row>
    <row r="859" ht="15.75" customHeight="1">
      <c r="D859" s="331"/>
    </row>
    <row r="860" ht="15.75" customHeight="1">
      <c r="D860" s="331"/>
    </row>
    <row r="861" ht="15.75" customHeight="1">
      <c r="D861" s="331"/>
    </row>
    <row r="862" ht="15.75" customHeight="1">
      <c r="D862" s="331"/>
    </row>
    <row r="863" ht="15.75" customHeight="1">
      <c r="D863" s="331"/>
    </row>
    <row r="864" ht="15.75" customHeight="1">
      <c r="D864" s="331"/>
    </row>
    <row r="865" ht="15.75" customHeight="1">
      <c r="D865" s="331"/>
    </row>
    <row r="866" ht="15.75" customHeight="1">
      <c r="D866" s="331"/>
    </row>
    <row r="867" ht="15.75" customHeight="1">
      <c r="D867" s="331"/>
    </row>
    <row r="868" ht="15.75" customHeight="1">
      <c r="D868" s="331"/>
    </row>
    <row r="869" ht="15.75" customHeight="1">
      <c r="D869" s="331"/>
    </row>
    <row r="870" ht="15.75" customHeight="1">
      <c r="D870" s="331"/>
    </row>
    <row r="871" ht="15.75" customHeight="1">
      <c r="D871" s="331"/>
    </row>
    <row r="872" ht="15.75" customHeight="1">
      <c r="D872" s="331"/>
    </row>
    <row r="873" ht="15.75" customHeight="1">
      <c r="D873" s="331"/>
    </row>
    <row r="874" ht="15.75" customHeight="1">
      <c r="D874" s="331"/>
    </row>
    <row r="875" ht="15.75" customHeight="1">
      <c r="D875" s="331"/>
    </row>
    <row r="876" ht="15.75" customHeight="1">
      <c r="D876" s="331"/>
    </row>
    <row r="877" ht="15.75" customHeight="1">
      <c r="D877" s="331"/>
    </row>
    <row r="878" ht="15.75" customHeight="1">
      <c r="D878" s="331"/>
    </row>
    <row r="879" ht="15.75" customHeight="1">
      <c r="D879" s="331"/>
    </row>
    <row r="880" ht="15.75" customHeight="1">
      <c r="D880" s="331"/>
    </row>
    <row r="881" ht="15.75" customHeight="1">
      <c r="D881" s="331"/>
    </row>
    <row r="882" ht="15.75" customHeight="1">
      <c r="D882" s="331"/>
    </row>
    <row r="883" ht="15.75" customHeight="1">
      <c r="D883" s="331"/>
    </row>
    <row r="884" ht="15.75" customHeight="1">
      <c r="D884" s="331"/>
    </row>
    <row r="885" ht="15.75" customHeight="1">
      <c r="D885" s="331"/>
    </row>
    <row r="886" ht="15.75" customHeight="1">
      <c r="D886" s="331"/>
    </row>
    <row r="887" ht="15.75" customHeight="1">
      <c r="D887" s="331"/>
    </row>
    <row r="888" ht="15.75" customHeight="1">
      <c r="D888" s="331"/>
    </row>
    <row r="889" ht="15.75" customHeight="1">
      <c r="D889" s="331"/>
    </row>
    <row r="890" ht="15.75" customHeight="1">
      <c r="D890" s="331"/>
    </row>
    <row r="891" ht="15.75" customHeight="1">
      <c r="D891" s="331"/>
    </row>
    <row r="892" ht="15.75" customHeight="1">
      <c r="D892" s="331"/>
    </row>
    <row r="893" ht="15.75" customHeight="1">
      <c r="D893" s="331"/>
    </row>
    <row r="894" ht="15.75" customHeight="1">
      <c r="D894" s="331"/>
    </row>
    <row r="895" ht="15.75" customHeight="1">
      <c r="D895" s="331"/>
    </row>
    <row r="896" ht="15.75" customHeight="1">
      <c r="D896" s="331"/>
    </row>
    <row r="897" ht="15.75" customHeight="1">
      <c r="D897" s="331"/>
    </row>
    <row r="898" ht="15.75" customHeight="1">
      <c r="D898" s="331"/>
    </row>
    <row r="899" ht="15.75" customHeight="1">
      <c r="D899" s="331"/>
    </row>
    <row r="900" ht="15.75" customHeight="1">
      <c r="D900" s="331"/>
    </row>
    <row r="901" ht="15.75" customHeight="1">
      <c r="D901" s="331"/>
    </row>
    <row r="902" ht="15.75" customHeight="1">
      <c r="D902" s="331"/>
    </row>
    <row r="903" ht="15.75" customHeight="1">
      <c r="D903" s="331"/>
    </row>
    <row r="904" ht="15.75" customHeight="1">
      <c r="D904" s="331"/>
    </row>
    <row r="905" ht="15.75" customHeight="1">
      <c r="D905" s="331"/>
    </row>
    <row r="906" ht="15.75" customHeight="1">
      <c r="D906" s="331"/>
    </row>
    <row r="907" ht="15.75" customHeight="1">
      <c r="D907" s="331"/>
    </row>
    <row r="908" ht="15.75" customHeight="1">
      <c r="D908" s="331"/>
    </row>
    <row r="909" ht="15.75" customHeight="1">
      <c r="D909" s="331"/>
    </row>
    <row r="910" ht="15.75" customHeight="1">
      <c r="D910" s="331"/>
    </row>
    <row r="911" ht="15.75" customHeight="1">
      <c r="D911" s="331"/>
    </row>
    <row r="912" ht="15.75" customHeight="1">
      <c r="D912" s="331"/>
    </row>
    <row r="913" ht="15.75" customHeight="1">
      <c r="D913" s="331"/>
    </row>
    <row r="914" ht="15.75" customHeight="1">
      <c r="D914" s="331"/>
    </row>
    <row r="915" ht="15.75" customHeight="1">
      <c r="D915" s="331"/>
    </row>
    <row r="916" ht="15.75" customHeight="1">
      <c r="D916" s="331"/>
    </row>
    <row r="917" ht="15.75" customHeight="1">
      <c r="D917" s="331"/>
    </row>
    <row r="918" ht="15.75" customHeight="1">
      <c r="D918" s="331"/>
    </row>
    <row r="919" ht="15.75" customHeight="1">
      <c r="D919" s="331"/>
    </row>
    <row r="920" ht="15.75" customHeight="1">
      <c r="D920" s="331"/>
    </row>
    <row r="921" ht="15.75" customHeight="1">
      <c r="D921" s="331"/>
    </row>
    <row r="922" ht="15.75" customHeight="1">
      <c r="D922" s="331"/>
    </row>
    <row r="923" ht="15.75" customHeight="1">
      <c r="D923" s="331"/>
    </row>
    <row r="924" ht="15.75" customHeight="1">
      <c r="D924" s="331"/>
    </row>
    <row r="925" ht="15.75" customHeight="1">
      <c r="D925" s="331"/>
    </row>
    <row r="926" ht="15.75" customHeight="1">
      <c r="D926" s="331"/>
    </row>
    <row r="927" ht="15.75" customHeight="1">
      <c r="D927" s="331"/>
    </row>
    <row r="928" ht="15.75" customHeight="1">
      <c r="D928" s="331"/>
    </row>
    <row r="929" ht="15.75" customHeight="1">
      <c r="D929" s="331"/>
    </row>
    <row r="930" ht="15.75" customHeight="1">
      <c r="D930" s="331"/>
    </row>
    <row r="931" ht="15.75" customHeight="1">
      <c r="D931" s="331"/>
    </row>
    <row r="932" ht="15.75" customHeight="1">
      <c r="D932" s="331"/>
    </row>
    <row r="933" ht="15.75" customHeight="1">
      <c r="D933" s="331"/>
    </row>
    <row r="934" ht="15.75" customHeight="1">
      <c r="D934" s="331"/>
    </row>
    <row r="935" ht="15.75" customHeight="1">
      <c r="D935" s="331"/>
    </row>
    <row r="936" ht="15.75" customHeight="1">
      <c r="D936" s="331"/>
    </row>
    <row r="937" ht="15.75" customHeight="1">
      <c r="D937" s="331"/>
    </row>
    <row r="938" ht="15.75" customHeight="1">
      <c r="D938" s="331"/>
    </row>
    <row r="939" ht="15.75" customHeight="1">
      <c r="D939" s="331"/>
    </row>
    <row r="940" ht="15.75" customHeight="1">
      <c r="D940" s="331"/>
    </row>
    <row r="941" ht="15.75" customHeight="1">
      <c r="D941" s="331"/>
    </row>
    <row r="942" ht="15.75" customHeight="1">
      <c r="D942" s="331"/>
    </row>
    <row r="943" ht="15.75" customHeight="1">
      <c r="D943" s="331"/>
    </row>
    <row r="944" ht="15.75" customHeight="1">
      <c r="D944" s="331"/>
    </row>
    <row r="945" ht="15.75" customHeight="1">
      <c r="D945" s="331"/>
    </row>
    <row r="946" ht="15.75" customHeight="1">
      <c r="D946" s="331"/>
    </row>
    <row r="947" ht="15.75" customHeight="1">
      <c r="D947" s="331"/>
    </row>
    <row r="948" ht="15.75" customHeight="1">
      <c r="D948" s="331"/>
    </row>
    <row r="949" ht="15.75" customHeight="1">
      <c r="D949" s="331"/>
    </row>
    <row r="950" ht="15.75" customHeight="1">
      <c r="D950" s="331"/>
    </row>
    <row r="951" ht="15.75" customHeight="1">
      <c r="D951" s="331"/>
    </row>
    <row r="952" ht="15.75" customHeight="1">
      <c r="D952" s="331"/>
    </row>
    <row r="953" ht="15.75" customHeight="1">
      <c r="D953" s="331"/>
    </row>
    <row r="954" ht="15.75" customHeight="1">
      <c r="D954" s="331"/>
    </row>
    <row r="955" ht="15.75" customHeight="1">
      <c r="D955" s="331"/>
    </row>
    <row r="956" ht="15.75" customHeight="1">
      <c r="D956" s="331"/>
    </row>
    <row r="957" ht="15.75" customHeight="1">
      <c r="D957" s="331"/>
    </row>
    <row r="958" ht="15.75" customHeight="1">
      <c r="D958" s="331"/>
    </row>
    <row r="959" ht="15.75" customHeight="1">
      <c r="D959" s="331"/>
    </row>
    <row r="960" ht="15.75" customHeight="1">
      <c r="D960" s="331"/>
    </row>
    <row r="961" ht="15.75" customHeight="1">
      <c r="D961" s="331"/>
    </row>
    <row r="962" ht="15.75" customHeight="1">
      <c r="D962" s="331"/>
    </row>
    <row r="963" ht="15.75" customHeight="1">
      <c r="D963" s="331"/>
    </row>
    <row r="964" ht="15.75" customHeight="1">
      <c r="D964" s="331"/>
    </row>
    <row r="965" ht="15.75" customHeight="1">
      <c r="D965" s="331"/>
    </row>
    <row r="966" ht="15.75" customHeight="1">
      <c r="D966" s="331"/>
    </row>
    <row r="967" ht="15.75" customHeight="1">
      <c r="D967" s="331"/>
    </row>
    <row r="968" ht="15.75" customHeight="1">
      <c r="D968" s="331"/>
    </row>
    <row r="969" ht="15.75" customHeight="1">
      <c r="D969" s="331"/>
    </row>
    <row r="970" ht="15.75" customHeight="1">
      <c r="D970" s="331"/>
    </row>
    <row r="971" ht="15.75" customHeight="1">
      <c r="D971" s="331"/>
    </row>
    <row r="972" ht="15.75" customHeight="1">
      <c r="D972" s="331"/>
    </row>
    <row r="973" ht="15.75" customHeight="1">
      <c r="D973" s="331"/>
    </row>
    <row r="974" ht="15.75" customHeight="1">
      <c r="D974" s="331"/>
    </row>
    <row r="975" ht="15.75" customHeight="1">
      <c r="D975" s="331"/>
    </row>
    <row r="976" ht="15.75" customHeight="1">
      <c r="D976" s="331"/>
    </row>
    <row r="977" ht="15.75" customHeight="1">
      <c r="D977" s="331"/>
    </row>
    <row r="978" ht="15.75" customHeight="1">
      <c r="D978" s="331"/>
    </row>
    <row r="979" ht="15.75" customHeight="1">
      <c r="D979" s="331"/>
    </row>
    <row r="980" ht="15.75" customHeight="1">
      <c r="D980" s="331"/>
    </row>
    <row r="981" ht="15.75" customHeight="1">
      <c r="D981" s="331"/>
    </row>
    <row r="982" ht="15.75" customHeight="1">
      <c r="D982" s="331"/>
    </row>
    <row r="983" ht="15.75" customHeight="1">
      <c r="D983" s="331"/>
    </row>
    <row r="984" ht="15.75" customHeight="1">
      <c r="D984" s="331"/>
    </row>
    <row r="985" ht="15.75" customHeight="1">
      <c r="D985" s="331"/>
    </row>
    <row r="986" ht="15.75" customHeight="1">
      <c r="D986" s="331"/>
    </row>
    <row r="987" ht="15.75" customHeight="1">
      <c r="D987" s="331"/>
    </row>
    <row r="988" ht="15.75" customHeight="1">
      <c r="D988" s="331"/>
    </row>
    <row r="989" ht="15.75" customHeight="1">
      <c r="D989" s="331"/>
    </row>
    <row r="990" ht="15.75" customHeight="1">
      <c r="D990" s="331"/>
    </row>
    <row r="991" ht="15.75" customHeight="1">
      <c r="D991" s="331"/>
    </row>
    <row r="992" ht="15.75" customHeight="1">
      <c r="D992" s="331"/>
    </row>
    <row r="993" ht="15.75" customHeight="1">
      <c r="D993" s="331"/>
    </row>
    <row r="994" ht="15.75" customHeight="1">
      <c r="D994" s="331"/>
    </row>
    <row r="995" ht="15.75" customHeight="1">
      <c r="D995" s="331"/>
    </row>
    <row r="996" ht="15.75" customHeight="1">
      <c r="D996" s="331"/>
    </row>
    <row r="997" ht="15.75" customHeight="1">
      <c r="D997" s="331"/>
    </row>
    <row r="998" ht="15.75" customHeight="1">
      <c r="D998" s="331"/>
    </row>
    <row r="999" ht="15.75" customHeight="1">
      <c r="D999" s="331"/>
    </row>
    <row r="1000" ht="15.75" customHeight="1">
      <c r="D1000" s="331"/>
    </row>
  </sheetData>
  <mergeCells count="9">
    <mergeCell ref="B29:C29"/>
    <mergeCell ref="B40:C40"/>
    <mergeCell ref="A4:C4"/>
    <mergeCell ref="A5:C5"/>
    <mergeCell ref="A7:A8"/>
    <mergeCell ref="B7:C7"/>
    <mergeCell ref="B8:C8"/>
    <mergeCell ref="B22:C22"/>
    <mergeCell ref="B23:C2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4.29"/>
    <col customWidth="1" min="2" max="2" width="52.71"/>
    <col customWidth="1" min="3" max="26" width="16.43"/>
  </cols>
  <sheetData>
    <row r="1">
      <c r="A1" s="332" t="s">
        <v>209</v>
      </c>
      <c r="B1" s="81"/>
      <c r="C1" s="81"/>
      <c r="D1" s="81"/>
      <c r="E1" s="81"/>
      <c r="F1" s="81"/>
      <c r="G1" s="81"/>
      <c r="H1" s="81"/>
      <c r="I1" s="81"/>
      <c r="J1" s="81"/>
      <c r="K1" s="81"/>
      <c r="L1" s="81"/>
      <c r="M1" s="81"/>
      <c r="N1" s="81"/>
      <c r="O1" s="81"/>
      <c r="P1" s="81"/>
      <c r="Q1" s="81"/>
      <c r="R1" s="81"/>
      <c r="S1" s="81"/>
      <c r="T1" s="81"/>
      <c r="U1" s="81"/>
      <c r="V1" s="81"/>
      <c r="W1" s="81"/>
      <c r="X1" s="81"/>
      <c r="Y1" s="81"/>
      <c r="Z1" s="81"/>
    </row>
    <row r="2">
      <c r="A2" s="333" t="s">
        <v>210</v>
      </c>
      <c r="B2" s="81"/>
      <c r="C2" s="81"/>
      <c r="D2" s="81"/>
      <c r="E2" s="81"/>
      <c r="F2" s="81"/>
      <c r="G2" s="81"/>
      <c r="H2" s="81"/>
      <c r="I2" s="81"/>
      <c r="J2" s="81"/>
      <c r="K2" s="81"/>
      <c r="L2" s="81"/>
      <c r="M2" s="81"/>
      <c r="N2" s="81"/>
      <c r="O2" s="81"/>
      <c r="P2" s="81"/>
      <c r="Q2" s="81"/>
      <c r="R2" s="81"/>
      <c r="S2" s="81"/>
      <c r="T2" s="81"/>
      <c r="U2" s="81"/>
      <c r="V2" s="81"/>
      <c r="W2" s="81"/>
      <c r="X2" s="81"/>
      <c r="Y2" s="81"/>
      <c r="Z2" s="81"/>
    </row>
    <row r="3">
      <c r="A3" s="81"/>
      <c r="B3" s="81"/>
      <c r="C3" s="81"/>
      <c r="D3" s="81"/>
      <c r="E3" s="304" t="s">
        <v>278</v>
      </c>
      <c r="F3" s="81"/>
      <c r="G3" s="81"/>
      <c r="H3" s="81"/>
      <c r="I3" s="81"/>
      <c r="J3" s="81"/>
      <c r="K3" s="81"/>
      <c r="L3" s="81"/>
      <c r="M3" s="81"/>
      <c r="N3" s="81"/>
      <c r="O3" s="81"/>
      <c r="P3" s="81"/>
      <c r="Q3" s="81"/>
      <c r="R3" s="81"/>
      <c r="S3" s="81"/>
      <c r="T3" s="81"/>
      <c r="U3" s="81"/>
      <c r="V3" s="81"/>
      <c r="W3" s="81"/>
      <c r="X3" s="81"/>
      <c r="Y3" s="81"/>
      <c r="Z3" s="81"/>
    </row>
    <row r="4">
      <c r="A4" s="334" t="s">
        <v>279</v>
      </c>
      <c r="D4" s="81"/>
      <c r="E4" s="81"/>
      <c r="F4" s="81"/>
      <c r="G4" s="81"/>
      <c r="H4" s="81"/>
      <c r="I4" s="81"/>
      <c r="J4" s="81"/>
      <c r="K4" s="81"/>
      <c r="L4" s="81"/>
      <c r="M4" s="81"/>
      <c r="N4" s="81"/>
      <c r="O4" s="81"/>
      <c r="P4" s="81"/>
      <c r="Q4" s="81"/>
      <c r="R4" s="81"/>
      <c r="S4" s="81"/>
      <c r="T4" s="81"/>
      <c r="U4" s="81"/>
      <c r="V4" s="81"/>
      <c r="W4" s="81"/>
      <c r="X4" s="81"/>
      <c r="Y4" s="81"/>
      <c r="Z4" s="81"/>
    </row>
    <row r="5">
      <c r="A5" s="335" t="s">
        <v>213</v>
      </c>
      <c r="D5" s="81"/>
      <c r="E5" s="81"/>
      <c r="F5" s="81"/>
      <c r="G5" s="81"/>
      <c r="H5" s="81"/>
      <c r="I5" s="81"/>
      <c r="J5" s="81"/>
      <c r="K5" s="81"/>
      <c r="L5" s="81"/>
      <c r="M5" s="81"/>
      <c r="N5" s="81"/>
      <c r="O5" s="81"/>
      <c r="P5" s="81"/>
      <c r="Q5" s="81"/>
      <c r="R5" s="81"/>
      <c r="S5" s="81"/>
      <c r="T5" s="81"/>
      <c r="U5" s="81"/>
      <c r="V5" s="81"/>
      <c r="W5" s="81"/>
      <c r="X5" s="81"/>
      <c r="Y5" s="81"/>
      <c r="Z5" s="81"/>
    </row>
    <row r="6">
      <c r="A6" s="81"/>
      <c r="B6" s="336"/>
      <c r="C6" s="336"/>
      <c r="D6" s="81"/>
      <c r="E6" s="81"/>
      <c r="F6" s="81"/>
      <c r="G6" s="81"/>
      <c r="H6" s="81"/>
      <c r="I6" s="81"/>
      <c r="J6" s="81"/>
      <c r="K6" s="81"/>
      <c r="L6" s="81"/>
      <c r="M6" s="81"/>
      <c r="N6" s="81"/>
      <c r="O6" s="81"/>
      <c r="P6" s="81"/>
      <c r="Q6" s="81"/>
      <c r="R6" s="81"/>
      <c r="S6" s="81"/>
      <c r="T6" s="81"/>
      <c r="U6" s="81"/>
      <c r="V6" s="81"/>
      <c r="W6" s="81"/>
      <c r="X6" s="81"/>
      <c r="Y6" s="81"/>
      <c r="Z6" s="81"/>
    </row>
    <row r="7">
      <c r="A7" s="337" t="s">
        <v>280</v>
      </c>
      <c r="B7" s="338" t="s">
        <v>215</v>
      </c>
      <c r="C7" s="339"/>
      <c r="D7" s="81"/>
      <c r="E7" s="81"/>
      <c r="F7" s="81"/>
      <c r="G7" s="81"/>
      <c r="H7" s="81"/>
      <c r="I7" s="81"/>
      <c r="J7" s="81"/>
      <c r="K7" s="81"/>
      <c r="L7" s="81"/>
      <c r="M7" s="81"/>
      <c r="N7" s="81"/>
      <c r="O7" s="81"/>
      <c r="P7" s="81"/>
      <c r="Q7" s="81"/>
      <c r="R7" s="81"/>
      <c r="S7" s="81"/>
      <c r="T7" s="81"/>
      <c r="U7" s="81"/>
      <c r="V7" s="81"/>
      <c r="W7" s="81"/>
      <c r="X7" s="81"/>
      <c r="Y7" s="81"/>
      <c r="Z7" s="81"/>
    </row>
    <row r="8">
      <c r="A8" s="340"/>
      <c r="B8" s="341" t="s">
        <v>281</v>
      </c>
      <c r="C8" s="339"/>
      <c r="D8" s="81"/>
      <c r="E8" s="81"/>
      <c r="F8" s="81"/>
      <c r="G8" s="81"/>
      <c r="H8" s="81"/>
      <c r="I8" s="81"/>
      <c r="J8" s="81"/>
      <c r="K8" s="81"/>
      <c r="L8" s="81"/>
      <c r="M8" s="81"/>
      <c r="N8" s="81"/>
      <c r="O8" s="81"/>
      <c r="P8" s="81"/>
      <c r="Q8" s="81"/>
      <c r="R8" s="81"/>
      <c r="S8" s="81"/>
      <c r="T8" s="81"/>
      <c r="U8" s="81"/>
      <c r="V8" s="81"/>
      <c r="W8" s="81"/>
      <c r="X8" s="81"/>
      <c r="Y8" s="81"/>
      <c r="Z8" s="81"/>
    </row>
    <row r="9">
      <c r="A9" s="342" t="s">
        <v>282</v>
      </c>
      <c r="B9" s="304" t="s">
        <v>283</v>
      </c>
      <c r="C9" s="343">
        <v>20.0</v>
      </c>
      <c r="D9" s="81"/>
      <c r="E9" s="81"/>
      <c r="F9" s="81"/>
      <c r="G9" s="81"/>
      <c r="H9" s="81"/>
      <c r="I9" s="81"/>
      <c r="J9" s="81"/>
      <c r="K9" s="81"/>
      <c r="L9" s="81"/>
      <c r="M9" s="81"/>
      <c r="N9" s="81"/>
      <c r="O9" s="81"/>
      <c r="P9" s="81"/>
      <c r="Q9" s="81"/>
      <c r="R9" s="81"/>
      <c r="S9" s="81"/>
      <c r="T9" s="81"/>
      <c r="U9" s="81"/>
      <c r="V9" s="81"/>
      <c r="W9" s="81"/>
      <c r="X9" s="81"/>
      <c r="Y9" s="81"/>
      <c r="Z9" s="81"/>
    </row>
    <row r="10">
      <c r="A10" s="344" t="s">
        <v>284</v>
      </c>
      <c r="B10" s="342" t="s">
        <v>285</v>
      </c>
      <c r="C10" s="345">
        <v>885.0</v>
      </c>
      <c r="D10" s="346" t="s">
        <v>286</v>
      </c>
      <c r="E10" s="81"/>
      <c r="F10" s="81"/>
      <c r="G10" s="81"/>
      <c r="H10" s="81"/>
      <c r="I10" s="81"/>
      <c r="J10" s="81"/>
      <c r="K10" s="81"/>
      <c r="L10" s="81"/>
      <c r="M10" s="81"/>
      <c r="N10" s="81"/>
      <c r="O10" s="81"/>
      <c r="P10" s="81"/>
      <c r="Q10" s="81"/>
      <c r="R10" s="81"/>
      <c r="S10" s="81"/>
      <c r="T10" s="81"/>
      <c r="U10" s="81"/>
      <c r="V10" s="81"/>
      <c r="W10" s="81"/>
      <c r="X10" s="81"/>
      <c r="Y10" s="81"/>
      <c r="Z10" s="81"/>
    </row>
    <row r="11">
      <c r="A11" s="81"/>
      <c r="B11" s="347" t="s">
        <v>247</v>
      </c>
      <c r="C11" s="348">
        <f>C10*C9</f>
        <v>17700</v>
      </c>
      <c r="D11" s="81"/>
      <c r="E11" s="81"/>
      <c r="F11" s="81"/>
      <c r="G11" s="81"/>
      <c r="H11" s="81"/>
      <c r="I11" s="81"/>
      <c r="J11" s="81"/>
      <c r="K11" s="81"/>
      <c r="L11" s="81"/>
      <c r="M11" s="81"/>
      <c r="N11" s="81"/>
      <c r="O11" s="81"/>
      <c r="P11" s="81"/>
      <c r="Q11" s="81"/>
      <c r="R11" s="81"/>
      <c r="S11" s="81"/>
      <c r="T11" s="81"/>
      <c r="U11" s="81"/>
      <c r="V11" s="81"/>
      <c r="W11" s="81"/>
      <c r="X11" s="81"/>
      <c r="Y11" s="81"/>
      <c r="Z11" s="81"/>
    </row>
    <row r="12">
      <c r="A12" s="81"/>
      <c r="B12" s="336"/>
      <c r="C12" s="336"/>
      <c r="D12" s="81"/>
      <c r="E12" s="81"/>
      <c r="F12" s="81"/>
      <c r="G12" s="81"/>
      <c r="H12" s="81"/>
      <c r="I12" s="81"/>
      <c r="J12" s="81"/>
      <c r="K12" s="81"/>
      <c r="L12" s="81"/>
      <c r="M12" s="81"/>
      <c r="N12" s="81"/>
      <c r="O12" s="81"/>
      <c r="P12" s="81"/>
      <c r="Q12" s="81"/>
      <c r="R12" s="81"/>
      <c r="S12" s="81"/>
      <c r="T12" s="81"/>
      <c r="U12" s="81"/>
      <c r="V12" s="81"/>
      <c r="W12" s="81"/>
      <c r="X12" s="81"/>
      <c r="Y12" s="81"/>
      <c r="Z12" s="81"/>
    </row>
    <row r="13">
      <c r="A13" s="349"/>
      <c r="B13" s="338" t="s">
        <v>235</v>
      </c>
      <c r="C13" s="339"/>
      <c r="D13" s="81"/>
      <c r="E13" s="81"/>
      <c r="F13" s="81"/>
      <c r="G13" s="81"/>
      <c r="H13" s="81"/>
      <c r="I13" s="81"/>
      <c r="J13" s="81"/>
      <c r="K13" s="81"/>
      <c r="L13" s="81"/>
      <c r="M13" s="81"/>
      <c r="N13" s="81"/>
      <c r="O13" s="81"/>
      <c r="P13" s="81"/>
      <c r="Q13" s="81"/>
      <c r="R13" s="81"/>
      <c r="S13" s="81"/>
      <c r="T13" s="81"/>
      <c r="U13" s="81"/>
      <c r="V13" s="81"/>
      <c r="W13" s="81"/>
      <c r="X13" s="81"/>
      <c r="Y13" s="81"/>
      <c r="Z13" s="81"/>
    </row>
    <row r="14">
      <c r="A14" s="349"/>
      <c r="B14" s="338" t="s">
        <v>236</v>
      </c>
      <c r="C14" s="339"/>
      <c r="D14" s="81"/>
      <c r="E14" s="81"/>
      <c r="F14" s="81"/>
      <c r="G14" s="81"/>
      <c r="H14" s="81"/>
      <c r="I14" s="81"/>
      <c r="J14" s="81"/>
      <c r="K14" s="81"/>
      <c r="L14" s="81"/>
      <c r="M14" s="81"/>
      <c r="N14" s="81"/>
      <c r="O14" s="81"/>
      <c r="P14" s="81"/>
      <c r="Q14" s="81"/>
      <c r="R14" s="81"/>
      <c r="S14" s="81"/>
      <c r="T14" s="81"/>
      <c r="U14" s="81"/>
      <c r="V14" s="81"/>
      <c r="W14" s="81"/>
      <c r="X14" s="81"/>
      <c r="Y14" s="81"/>
      <c r="Z14" s="81"/>
    </row>
    <row r="15">
      <c r="A15" s="350" t="s">
        <v>287</v>
      </c>
      <c r="B15" s="342" t="s">
        <v>238</v>
      </c>
      <c r="C15" s="345">
        <f>90*C9</f>
        <v>1800</v>
      </c>
      <c r="D15" s="304" t="s">
        <v>288</v>
      </c>
      <c r="E15" s="351" t="s">
        <v>289</v>
      </c>
      <c r="F15" s="81"/>
      <c r="G15" s="81"/>
      <c r="H15" s="81"/>
      <c r="I15" s="81"/>
      <c r="J15" s="81"/>
      <c r="K15" s="81"/>
      <c r="L15" s="81"/>
      <c r="M15" s="81"/>
      <c r="N15" s="81"/>
      <c r="O15" s="81"/>
      <c r="P15" s="81"/>
      <c r="Q15" s="81"/>
      <c r="R15" s="81"/>
      <c r="S15" s="81"/>
      <c r="T15" s="81"/>
      <c r="U15" s="81"/>
      <c r="V15" s="81"/>
      <c r="W15" s="81"/>
      <c r="X15" s="81"/>
      <c r="Y15" s="81"/>
      <c r="Z15" s="81"/>
    </row>
    <row r="16">
      <c r="A16" s="352" t="s">
        <v>290</v>
      </c>
      <c r="B16" s="342" t="s">
        <v>241</v>
      </c>
      <c r="C16" s="345">
        <f>100*C9</f>
        <v>2000</v>
      </c>
      <c r="D16" s="81"/>
      <c r="E16" s="81"/>
      <c r="F16" s="81"/>
      <c r="G16" s="81"/>
      <c r="H16" s="81"/>
      <c r="I16" s="81"/>
      <c r="J16" s="81"/>
      <c r="K16" s="81"/>
      <c r="L16" s="81"/>
      <c r="M16" s="81"/>
      <c r="N16" s="81"/>
      <c r="O16" s="81"/>
      <c r="P16" s="81"/>
      <c r="Q16" s="81"/>
      <c r="R16" s="81"/>
      <c r="S16" s="81"/>
      <c r="T16" s="81"/>
      <c r="U16" s="81"/>
      <c r="V16" s="81"/>
      <c r="W16" s="81"/>
      <c r="X16" s="81"/>
      <c r="Y16" s="81"/>
      <c r="Z16" s="81"/>
    </row>
    <row r="17">
      <c r="A17" s="81"/>
      <c r="B17" s="353" t="s">
        <v>245</v>
      </c>
      <c r="C17" s="354">
        <v>200.0</v>
      </c>
      <c r="D17" s="81"/>
      <c r="E17" s="81"/>
      <c r="F17" s="81"/>
      <c r="G17" s="81"/>
      <c r="H17" s="81"/>
      <c r="I17" s="81"/>
      <c r="J17" s="81"/>
      <c r="K17" s="81"/>
      <c r="L17" s="81"/>
      <c r="M17" s="81"/>
      <c r="N17" s="81"/>
      <c r="O17" s="81"/>
      <c r="P17" s="81"/>
      <c r="Q17" s="81"/>
      <c r="R17" s="81"/>
      <c r="S17" s="81"/>
      <c r="T17" s="81"/>
      <c r="U17" s="81"/>
      <c r="V17" s="81"/>
      <c r="W17" s="81"/>
      <c r="X17" s="81"/>
      <c r="Y17" s="81"/>
      <c r="Z17" s="81"/>
    </row>
    <row r="18">
      <c r="A18" s="81"/>
      <c r="B18" s="347" t="s">
        <v>247</v>
      </c>
      <c r="C18" s="348">
        <f>sum(C15:C17)</f>
        <v>4000</v>
      </c>
      <c r="D18" s="81"/>
      <c r="E18" s="81"/>
      <c r="F18" s="81"/>
      <c r="G18" s="81"/>
      <c r="H18" s="81"/>
      <c r="I18" s="81"/>
      <c r="J18" s="81"/>
      <c r="K18" s="81"/>
      <c r="L18" s="81"/>
      <c r="M18" s="81"/>
      <c r="N18" s="81"/>
      <c r="O18" s="81"/>
      <c r="P18" s="81"/>
      <c r="Q18" s="81"/>
      <c r="R18" s="81"/>
      <c r="S18" s="81"/>
      <c r="T18" s="81"/>
      <c r="U18" s="81"/>
      <c r="V18" s="81"/>
      <c r="W18" s="81"/>
      <c r="X18" s="81"/>
      <c r="Y18" s="81"/>
      <c r="Z18" s="81"/>
    </row>
    <row r="19">
      <c r="A19" s="81"/>
      <c r="B19" s="336"/>
      <c r="C19" s="336"/>
      <c r="D19" s="81"/>
      <c r="E19" s="81"/>
      <c r="F19" s="81"/>
      <c r="G19" s="81"/>
      <c r="H19" s="81"/>
      <c r="I19" s="81"/>
      <c r="J19" s="81"/>
      <c r="K19" s="81"/>
      <c r="L19" s="81"/>
      <c r="M19" s="81"/>
      <c r="N19" s="81"/>
      <c r="O19" s="81"/>
      <c r="P19" s="81"/>
      <c r="Q19" s="81"/>
      <c r="R19" s="81"/>
      <c r="S19" s="81"/>
      <c r="T19" s="81"/>
      <c r="U19" s="81"/>
      <c r="V19" s="81"/>
      <c r="W19" s="81"/>
      <c r="X19" s="81"/>
      <c r="Y19" s="81"/>
      <c r="Z19" s="81"/>
    </row>
    <row r="20">
      <c r="A20" s="349"/>
      <c r="B20" s="338" t="s">
        <v>248</v>
      </c>
      <c r="C20" s="339"/>
      <c r="D20" s="81"/>
      <c r="E20" s="81"/>
      <c r="F20" s="81"/>
      <c r="G20" s="81"/>
      <c r="H20" s="81"/>
      <c r="I20" s="81"/>
      <c r="J20" s="81"/>
      <c r="K20" s="81"/>
      <c r="L20" s="81"/>
      <c r="M20" s="81"/>
      <c r="N20" s="81"/>
      <c r="O20" s="81"/>
      <c r="P20" s="81"/>
      <c r="Q20" s="81"/>
      <c r="R20" s="81"/>
      <c r="S20" s="81"/>
      <c r="T20" s="81"/>
      <c r="U20" s="81"/>
      <c r="V20" s="81"/>
      <c r="W20" s="81"/>
      <c r="X20" s="81"/>
      <c r="Y20" s="81"/>
      <c r="Z20" s="81"/>
    </row>
    <row r="21" ht="15.75" customHeight="1">
      <c r="A21" s="349"/>
      <c r="B21" s="355" t="s">
        <v>249</v>
      </c>
      <c r="C21" s="356"/>
      <c r="D21" s="81"/>
      <c r="E21" s="81"/>
      <c r="F21" s="81"/>
      <c r="G21" s="81"/>
      <c r="H21" s="81"/>
      <c r="I21" s="81"/>
      <c r="J21" s="81"/>
      <c r="K21" s="81"/>
      <c r="L21" s="81"/>
      <c r="M21" s="81"/>
      <c r="N21" s="81"/>
      <c r="O21" s="81"/>
      <c r="P21" s="81"/>
      <c r="Q21" s="81"/>
      <c r="R21" s="81"/>
      <c r="S21" s="81"/>
      <c r="T21" s="81"/>
      <c r="U21" s="81"/>
      <c r="V21" s="81"/>
      <c r="W21" s="81"/>
      <c r="X21" s="81"/>
      <c r="Y21" s="81"/>
      <c r="Z21" s="81"/>
    </row>
    <row r="22" ht="15.75" customHeight="1">
      <c r="A22" s="304" t="s">
        <v>291</v>
      </c>
      <c r="B22" s="304" t="s">
        <v>251</v>
      </c>
      <c r="C22" s="345">
        <v>50.0</v>
      </c>
      <c r="D22" s="81"/>
      <c r="E22" s="81"/>
      <c r="F22" s="81"/>
      <c r="G22" s="81"/>
      <c r="H22" s="81"/>
      <c r="I22" s="81"/>
      <c r="J22" s="81"/>
      <c r="K22" s="81"/>
      <c r="L22" s="81"/>
      <c r="M22" s="81"/>
      <c r="N22" s="81"/>
      <c r="O22" s="81"/>
      <c r="P22" s="81"/>
      <c r="Q22" s="81"/>
      <c r="R22" s="81"/>
      <c r="S22" s="81"/>
      <c r="T22" s="81"/>
      <c r="U22" s="81"/>
      <c r="V22" s="81"/>
      <c r="W22" s="81"/>
      <c r="X22" s="81"/>
      <c r="Y22" s="81"/>
      <c r="Z22" s="81"/>
    </row>
    <row r="23" ht="15.75" customHeight="1">
      <c r="A23" s="81"/>
      <c r="B23" s="357" t="s">
        <v>253</v>
      </c>
      <c r="C23" s="358"/>
      <c r="D23" s="359" t="s">
        <v>292</v>
      </c>
      <c r="E23" s="81"/>
      <c r="F23" s="81"/>
      <c r="G23" s="81"/>
      <c r="H23" s="81"/>
      <c r="I23" s="81"/>
      <c r="J23" s="81"/>
      <c r="K23" s="81"/>
      <c r="L23" s="81"/>
      <c r="M23" s="81"/>
      <c r="N23" s="81"/>
      <c r="O23" s="81"/>
      <c r="P23" s="81"/>
      <c r="Q23" s="81"/>
      <c r="R23" s="81"/>
      <c r="S23" s="81"/>
      <c r="T23" s="81"/>
      <c r="U23" s="81"/>
      <c r="V23" s="81"/>
      <c r="W23" s="81"/>
      <c r="X23" s="81"/>
      <c r="Y23" s="81"/>
      <c r="Z23" s="81"/>
    </row>
    <row r="24" ht="15.75" customHeight="1">
      <c r="A24" s="81"/>
      <c r="B24" s="304" t="s">
        <v>255</v>
      </c>
      <c r="C24" s="360">
        <v>250.0</v>
      </c>
      <c r="D24" s="81"/>
      <c r="E24" s="81"/>
      <c r="F24" s="81"/>
      <c r="G24" s="81"/>
      <c r="H24" s="81"/>
      <c r="I24" s="81"/>
      <c r="J24" s="81"/>
      <c r="K24" s="81"/>
      <c r="L24" s="81"/>
      <c r="M24" s="81"/>
      <c r="N24" s="81"/>
      <c r="O24" s="81"/>
      <c r="P24" s="81"/>
      <c r="Q24" s="81"/>
      <c r="R24" s="81"/>
      <c r="S24" s="81"/>
      <c r="T24" s="81"/>
      <c r="U24" s="81"/>
      <c r="V24" s="81"/>
      <c r="W24" s="81"/>
      <c r="X24" s="81"/>
      <c r="Y24" s="81"/>
      <c r="Z24" s="81"/>
    </row>
    <row r="25" ht="15.75" customHeight="1">
      <c r="A25" s="81"/>
      <c r="B25" s="304" t="s">
        <v>293</v>
      </c>
      <c r="C25" s="360">
        <v>650.0</v>
      </c>
      <c r="D25" s="81"/>
      <c r="E25" s="81"/>
      <c r="F25" s="81"/>
      <c r="G25" s="81"/>
      <c r="H25" s="81"/>
      <c r="I25" s="81"/>
      <c r="J25" s="81"/>
      <c r="K25" s="81"/>
      <c r="L25" s="81"/>
      <c r="M25" s="81"/>
      <c r="N25" s="81"/>
      <c r="O25" s="81"/>
      <c r="P25" s="81"/>
      <c r="Q25" s="81"/>
      <c r="R25" s="81"/>
      <c r="S25" s="81"/>
      <c r="T25" s="81"/>
      <c r="U25" s="81"/>
      <c r="V25" s="81"/>
      <c r="W25" s="81"/>
      <c r="X25" s="81"/>
      <c r="Y25" s="81"/>
      <c r="Z25" s="81"/>
    </row>
    <row r="26" ht="15.75" customHeight="1">
      <c r="A26" s="81"/>
      <c r="B26" s="304" t="s">
        <v>256</v>
      </c>
      <c r="C26" s="361"/>
      <c r="D26" s="81"/>
      <c r="E26" s="81"/>
      <c r="F26" s="81"/>
      <c r="G26" s="81"/>
      <c r="H26" s="81"/>
      <c r="I26" s="81"/>
      <c r="J26" s="81"/>
      <c r="K26" s="81"/>
      <c r="L26" s="81"/>
      <c r="M26" s="81"/>
      <c r="N26" s="81"/>
      <c r="O26" s="81"/>
      <c r="P26" s="81"/>
      <c r="Q26" s="81"/>
      <c r="R26" s="81"/>
      <c r="S26" s="81"/>
      <c r="T26" s="81"/>
      <c r="U26" s="81"/>
      <c r="V26" s="81"/>
      <c r="W26" s="81"/>
      <c r="X26" s="81"/>
      <c r="Y26" s="81"/>
      <c r="Z26" s="81"/>
    </row>
    <row r="27" ht="15.75" customHeight="1">
      <c r="A27" s="81"/>
      <c r="B27" s="304" t="s">
        <v>256</v>
      </c>
      <c r="C27" s="361"/>
      <c r="D27" s="81"/>
      <c r="E27" s="81"/>
      <c r="F27" s="81"/>
      <c r="G27" s="81"/>
      <c r="H27" s="81"/>
      <c r="I27" s="81"/>
      <c r="J27" s="81"/>
      <c r="K27" s="81"/>
      <c r="L27" s="81"/>
      <c r="M27" s="81"/>
      <c r="N27" s="81"/>
      <c r="O27" s="81"/>
      <c r="P27" s="81"/>
      <c r="Q27" s="81"/>
      <c r="R27" s="81"/>
      <c r="S27" s="81"/>
      <c r="T27" s="81"/>
      <c r="U27" s="81"/>
      <c r="V27" s="81"/>
      <c r="W27" s="81"/>
      <c r="X27" s="81"/>
      <c r="Y27" s="81"/>
      <c r="Z27" s="81"/>
    </row>
    <row r="28" ht="15.75" customHeight="1">
      <c r="A28" s="81"/>
      <c r="B28" s="362" t="s">
        <v>256</v>
      </c>
      <c r="C28" s="363"/>
      <c r="D28" s="81"/>
      <c r="E28" s="81"/>
      <c r="F28" s="81"/>
      <c r="G28" s="81"/>
      <c r="H28" s="81"/>
      <c r="I28" s="81"/>
      <c r="J28" s="81"/>
      <c r="K28" s="81"/>
      <c r="L28" s="81"/>
      <c r="M28" s="81"/>
      <c r="N28" s="81"/>
      <c r="O28" s="81"/>
      <c r="P28" s="81"/>
      <c r="Q28" s="81"/>
      <c r="R28" s="81"/>
      <c r="S28" s="81"/>
      <c r="T28" s="81"/>
      <c r="U28" s="81"/>
      <c r="V28" s="81"/>
      <c r="W28" s="81"/>
      <c r="X28" s="81"/>
      <c r="Y28" s="81"/>
      <c r="Z28" s="81"/>
    </row>
    <row r="29" ht="15.75" customHeight="1">
      <c r="A29" s="81"/>
      <c r="B29" s="347" t="s">
        <v>247</v>
      </c>
      <c r="C29" s="348">
        <f>sum(C22:C28)</f>
        <v>950</v>
      </c>
      <c r="D29" s="81"/>
      <c r="E29" s="81"/>
      <c r="F29" s="81"/>
      <c r="G29" s="81"/>
      <c r="H29" s="81"/>
      <c r="I29" s="81"/>
      <c r="J29" s="81"/>
      <c r="K29" s="81"/>
      <c r="L29" s="81"/>
      <c r="M29" s="81"/>
      <c r="N29" s="81"/>
      <c r="O29" s="81"/>
      <c r="P29" s="81"/>
      <c r="Q29" s="81"/>
      <c r="R29" s="81"/>
      <c r="S29" s="81"/>
      <c r="T29" s="81"/>
      <c r="U29" s="81"/>
      <c r="V29" s="81"/>
      <c r="W29" s="81"/>
      <c r="X29" s="81"/>
      <c r="Y29" s="81"/>
      <c r="Z29" s="81"/>
    </row>
    <row r="30" ht="15.75" customHeight="1">
      <c r="A30" s="81"/>
      <c r="B30" s="336"/>
      <c r="C30" s="336"/>
      <c r="D30" s="81"/>
      <c r="E30" s="81"/>
      <c r="F30" s="81"/>
      <c r="G30" s="81"/>
      <c r="H30" s="81"/>
      <c r="I30" s="81"/>
      <c r="J30" s="81"/>
      <c r="K30" s="81"/>
      <c r="L30" s="81"/>
      <c r="M30" s="81"/>
      <c r="N30" s="81"/>
      <c r="O30" s="81"/>
      <c r="P30" s="81"/>
      <c r="Q30" s="81"/>
      <c r="R30" s="81"/>
      <c r="S30" s="81"/>
      <c r="T30" s="81"/>
      <c r="U30" s="81"/>
      <c r="V30" s="81"/>
      <c r="W30" s="81"/>
      <c r="X30" s="81"/>
      <c r="Y30" s="81"/>
      <c r="Z30" s="81"/>
    </row>
    <row r="31" ht="15.75" customHeight="1">
      <c r="A31" s="349"/>
      <c r="B31" s="338" t="s">
        <v>257</v>
      </c>
      <c r="C31" s="339"/>
      <c r="D31" s="336"/>
      <c r="E31" s="336"/>
      <c r="F31" s="81"/>
      <c r="G31" s="81"/>
      <c r="H31" s="81"/>
      <c r="I31" s="81"/>
      <c r="J31" s="81"/>
      <c r="K31" s="81"/>
      <c r="L31" s="81"/>
      <c r="M31" s="81"/>
      <c r="N31" s="81"/>
      <c r="O31" s="81"/>
      <c r="P31" s="81"/>
      <c r="Q31" s="81"/>
      <c r="R31" s="81"/>
      <c r="S31" s="81"/>
      <c r="T31" s="81"/>
      <c r="U31" s="81"/>
      <c r="V31" s="81"/>
      <c r="W31" s="81"/>
      <c r="X31" s="81"/>
      <c r="Y31" s="81"/>
      <c r="Z31" s="81"/>
    </row>
    <row r="32" ht="15.75" customHeight="1">
      <c r="A32" s="349"/>
      <c r="B32" s="355" t="s">
        <v>258</v>
      </c>
      <c r="C32" s="356"/>
      <c r="D32" s="364" t="s">
        <v>294</v>
      </c>
      <c r="E32" s="339"/>
      <c r="F32" s="81"/>
      <c r="G32" s="81"/>
      <c r="H32" s="81"/>
      <c r="I32" s="81"/>
      <c r="J32" s="81"/>
      <c r="K32" s="81"/>
      <c r="L32" s="81"/>
      <c r="M32" s="81"/>
      <c r="N32" s="81"/>
      <c r="O32" s="81"/>
      <c r="P32" s="81"/>
      <c r="Q32" s="81"/>
      <c r="R32" s="81"/>
      <c r="S32" s="81"/>
      <c r="T32" s="81"/>
      <c r="U32" s="81"/>
      <c r="V32" s="81"/>
      <c r="W32" s="81"/>
      <c r="X32" s="81"/>
      <c r="Y32" s="81"/>
      <c r="Z32" s="81"/>
    </row>
    <row r="33" ht="15.75" customHeight="1">
      <c r="A33" s="81"/>
      <c r="B33" s="304" t="s">
        <v>295</v>
      </c>
      <c r="C33" s="365">
        <f>'Calculator CowCalf Raising'!C42</f>
        <v>15000</v>
      </c>
      <c r="D33" s="366" t="s">
        <v>296</v>
      </c>
      <c r="E33" s="366" t="s">
        <v>297</v>
      </c>
      <c r="F33" s="81"/>
      <c r="G33" s="81"/>
      <c r="H33" s="81"/>
      <c r="I33" s="81"/>
      <c r="J33" s="81"/>
      <c r="K33" s="81"/>
      <c r="L33" s="81"/>
      <c r="M33" s="81"/>
      <c r="N33" s="81"/>
      <c r="O33" s="81"/>
      <c r="P33" s="81"/>
      <c r="Q33" s="81"/>
      <c r="R33" s="81"/>
      <c r="S33" s="81"/>
      <c r="T33" s="81"/>
      <c r="U33" s="81"/>
      <c r="V33" s="81"/>
      <c r="W33" s="81"/>
      <c r="X33" s="81"/>
      <c r="Y33" s="81"/>
      <c r="Z33" s="81"/>
    </row>
    <row r="34" ht="15.75" customHeight="1">
      <c r="A34" s="81"/>
      <c r="B34" s="304" t="s">
        <v>298</v>
      </c>
      <c r="C34" s="367">
        <v>0.35</v>
      </c>
      <c r="D34" s="368">
        <f>'Calculator CowCalf Raising'!C43</f>
        <v>0.3</v>
      </c>
      <c r="E34" s="368">
        <f>D34+C34</f>
        <v>0.65</v>
      </c>
      <c r="F34" s="346" t="s">
        <v>299</v>
      </c>
      <c r="G34" s="81"/>
      <c r="H34" s="81"/>
      <c r="I34" s="81"/>
      <c r="J34" s="81"/>
      <c r="K34" s="81"/>
      <c r="L34" s="81"/>
      <c r="M34" s="81"/>
      <c r="N34" s="81"/>
      <c r="O34" s="81"/>
      <c r="P34" s="81"/>
      <c r="Q34" s="81"/>
      <c r="R34" s="81"/>
      <c r="S34" s="81"/>
      <c r="T34" s="81"/>
      <c r="U34" s="81"/>
      <c r="V34" s="81"/>
      <c r="W34" s="81"/>
      <c r="X34" s="81"/>
      <c r="Y34" s="81"/>
      <c r="Z34" s="81"/>
    </row>
    <row r="35" ht="15.75" customHeight="1">
      <c r="A35" s="81"/>
      <c r="B35" s="304" t="s">
        <v>261</v>
      </c>
      <c r="C35" s="348">
        <f>'Calculator CowCalf Raising'!C44</f>
        <v>20000</v>
      </c>
      <c r="D35" s="81"/>
      <c r="E35" s="81"/>
      <c r="F35" s="81"/>
      <c r="G35" s="81"/>
      <c r="H35" s="81"/>
      <c r="I35" s="81"/>
      <c r="J35" s="81"/>
      <c r="K35" s="81"/>
      <c r="L35" s="81"/>
      <c r="M35" s="81"/>
      <c r="N35" s="81"/>
      <c r="O35" s="81"/>
      <c r="P35" s="81"/>
      <c r="Q35" s="81"/>
      <c r="R35" s="81"/>
      <c r="S35" s="81"/>
      <c r="T35" s="81"/>
      <c r="U35" s="81"/>
      <c r="V35" s="81"/>
      <c r="W35" s="81"/>
      <c r="X35" s="81"/>
      <c r="Y35" s="81"/>
      <c r="Z35" s="81"/>
    </row>
    <row r="36" ht="15.75" customHeight="1">
      <c r="A36" s="81"/>
      <c r="B36" s="304" t="s">
        <v>300</v>
      </c>
      <c r="C36" s="367">
        <v>0.25</v>
      </c>
      <c r="D36" s="368">
        <f>'Calculator CowCalf Raising'!C45</f>
        <v>0.15</v>
      </c>
      <c r="E36" s="368">
        <f>D36+C36</f>
        <v>0.4</v>
      </c>
      <c r="F36" s="81"/>
      <c r="G36" s="81"/>
      <c r="H36" s="81"/>
      <c r="I36" s="81"/>
      <c r="J36" s="81"/>
      <c r="K36" s="81"/>
      <c r="L36" s="81"/>
      <c r="M36" s="81"/>
      <c r="N36" s="81"/>
      <c r="O36" s="81"/>
      <c r="P36" s="81"/>
      <c r="Q36" s="81"/>
      <c r="R36" s="81"/>
      <c r="S36" s="81"/>
      <c r="T36" s="81"/>
      <c r="U36" s="81"/>
      <c r="V36" s="81"/>
      <c r="W36" s="81"/>
      <c r="X36" s="81"/>
      <c r="Y36" s="81"/>
      <c r="Z36" s="81"/>
    </row>
    <row r="37" ht="15.75" customHeight="1">
      <c r="A37" s="81"/>
      <c r="B37" s="304" t="s">
        <v>263</v>
      </c>
      <c r="C37" s="369">
        <f>C34*C33</f>
        <v>5250</v>
      </c>
      <c r="D37" s="81"/>
      <c r="E37" s="81"/>
      <c r="F37" s="81"/>
      <c r="G37" s="81"/>
      <c r="H37" s="81"/>
      <c r="I37" s="81"/>
      <c r="J37" s="81"/>
      <c r="K37" s="81"/>
      <c r="L37" s="81"/>
      <c r="M37" s="81"/>
      <c r="N37" s="81"/>
      <c r="O37" s="81"/>
      <c r="P37" s="81"/>
      <c r="Q37" s="81"/>
      <c r="R37" s="81"/>
      <c r="S37" s="81"/>
      <c r="T37" s="81"/>
      <c r="U37" s="81"/>
      <c r="V37" s="81"/>
      <c r="W37" s="81"/>
      <c r="X37" s="81"/>
      <c r="Y37" s="81"/>
      <c r="Z37" s="81"/>
    </row>
    <row r="38" ht="15.75" customHeight="1">
      <c r="A38" s="81"/>
      <c r="B38" s="304" t="s">
        <v>264</v>
      </c>
      <c r="C38" s="370">
        <f>C36*C35</f>
        <v>5000</v>
      </c>
      <c r="D38" s="81"/>
      <c r="E38" s="81"/>
      <c r="F38" s="81"/>
      <c r="G38" s="81"/>
      <c r="H38" s="81"/>
      <c r="I38" s="81"/>
      <c r="J38" s="81"/>
      <c r="K38" s="81"/>
      <c r="L38" s="81"/>
      <c r="M38" s="81"/>
      <c r="N38" s="81"/>
      <c r="O38" s="81"/>
      <c r="P38" s="81"/>
      <c r="Q38" s="81"/>
      <c r="R38" s="81"/>
      <c r="S38" s="81"/>
      <c r="T38" s="81"/>
      <c r="U38" s="81"/>
      <c r="V38" s="81"/>
      <c r="W38" s="81"/>
      <c r="X38" s="81"/>
      <c r="Y38" s="81"/>
      <c r="Z38" s="81"/>
    </row>
    <row r="39" ht="15.75" customHeight="1">
      <c r="A39" s="81"/>
      <c r="B39" s="362" t="s">
        <v>301</v>
      </c>
      <c r="C39" s="371">
        <v>26.0</v>
      </c>
      <c r="D39" s="81"/>
      <c r="E39" s="81"/>
      <c r="F39" s="81"/>
      <c r="G39" s="81"/>
      <c r="H39" s="81"/>
      <c r="I39" s="81"/>
      <c r="J39" s="81"/>
      <c r="K39" s="81"/>
      <c r="L39" s="81"/>
      <c r="M39" s="81"/>
      <c r="N39" s="81"/>
      <c r="O39" s="81"/>
      <c r="P39" s="81"/>
      <c r="Q39" s="81"/>
      <c r="R39" s="81"/>
      <c r="S39" s="81"/>
      <c r="T39" s="81"/>
      <c r="U39" s="81"/>
      <c r="V39" s="81"/>
      <c r="W39" s="81"/>
      <c r="X39" s="81"/>
      <c r="Y39" s="81"/>
      <c r="Z39" s="81"/>
    </row>
    <row r="40" ht="15.75" customHeight="1">
      <c r="A40" s="81"/>
      <c r="B40" s="372" t="s">
        <v>302</v>
      </c>
      <c r="C40" s="373">
        <f>C38+C37</f>
        <v>10250</v>
      </c>
      <c r="D40" s="81"/>
      <c r="E40" s="81"/>
      <c r="F40" s="81"/>
      <c r="G40" s="81"/>
      <c r="H40" s="81"/>
      <c r="I40" s="81"/>
      <c r="J40" s="81"/>
      <c r="K40" s="81"/>
      <c r="L40" s="81"/>
      <c r="M40" s="81"/>
      <c r="N40" s="81"/>
      <c r="O40" s="81"/>
      <c r="P40" s="81"/>
      <c r="Q40" s="81"/>
      <c r="R40" s="81"/>
      <c r="S40" s="81"/>
      <c r="T40" s="81"/>
      <c r="U40" s="81"/>
      <c r="V40" s="81"/>
      <c r="W40" s="81"/>
      <c r="X40" s="81"/>
      <c r="Y40" s="81"/>
      <c r="Z40" s="81"/>
    </row>
    <row r="41" ht="15.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ht="15.75" customHeight="1">
      <c r="A42" s="81"/>
      <c r="B42" s="81"/>
      <c r="C42" s="374" t="s">
        <v>303</v>
      </c>
      <c r="D42" s="374" t="s">
        <v>304</v>
      </c>
      <c r="E42" s="81"/>
      <c r="F42" s="81"/>
      <c r="G42" s="81"/>
      <c r="H42" s="81"/>
      <c r="I42" s="81"/>
      <c r="J42" s="81"/>
      <c r="K42" s="81"/>
      <c r="L42" s="81"/>
      <c r="M42" s="81"/>
      <c r="N42" s="81"/>
      <c r="O42" s="81"/>
      <c r="P42" s="81"/>
      <c r="Q42" s="81"/>
      <c r="R42" s="81"/>
      <c r="S42" s="81"/>
      <c r="T42" s="81"/>
      <c r="U42" s="81"/>
      <c r="V42" s="81"/>
      <c r="W42" s="81"/>
      <c r="X42" s="81"/>
      <c r="Y42" s="81"/>
      <c r="Z42" s="81"/>
    </row>
    <row r="43" ht="15.75" customHeight="1">
      <c r="A43" s="375" t="s">
        <v>305</v>
      </c>
      <c r="B43" s="304" t="s">
        <v>306</v>
      </c>
      <c r="C43" s="376">
        <v>1800.0</v>
      </c>
      <c r="D43" s="373">
        <f>C43*C9</f>
        <v>36000</v>
      </c>
      <c r="E43" s="81"/>
      <c r="F43" s="81"/>
      <c r="G43" s="81"/>
      <c r="H43" s="81"/>
      <c r="I43" s="81"/>
      <c r="J43" s="81"/>
      <c r="K43" s="81"/>
      <c r="L43" s="81"/>
      <c r="M43" s="81"/>
      <c r="N43" s="81"/>
      <c r="O43" s="81"/>
      <c r="P43" s="81"/>
      <c r="Q43" s="81"/>
      <c r="R43" s="81"/>
      <c r="S43" s="81"/>
      <c r="T43" s="81"/>
      <c r="U43" s="81"/>
      <c r="V43" s="81"/>
      <c r="W43" s="81"/>
      <c r="X43" s="81"/>
      <c r="Y43" s="81"/>
      <c r="Z43" s="81"/>
    </row>
    <row r="44" ht="15.75" customHeight="1">
      <c r="A44" s="375" t="s">
        <v>307</v>
      </c>
      <c r="B44" s="81"/>
      <c r="C44" s="348">
        <f>D44/C9</f>
        <v>1645</v>
      </c>
      <c r="D44" s="377">
        <f>C11+C18+C29+C40</f>
        <v>32900</v>
      </c>
      <c r="E44" s="81"/>
      <c r="F44" s="81"/>
      <c r="G44" s="81"/>
      <c r="H44" s="81"/>
      <c r="I44" s="81"/>
      <c r="J44" s="81"/>
      <c r="K44" s="81"/>
      <c r="L44" s="81"/>
      <c r="M44" s="81"/>
      <c r="N44" s="81"/>
      <c r="O44" s="81"/>
      <c r="P44" s="81"/>
      <c r="Q44" s="81"/>
      <c r="R44" s="81"/>
      <c r="S44" s="81"/>
      <c r="T44" s="81"/>
      <c r="U44" s="81"/>
      <c r="V44" s="81"/>
      <c r="W44" s="81"/>
      <c r="X44" s="81"/>
      <c r="Y44" s="81"/>
      <c r="Z44" s="81"/>
    </row>
    <row r="45" ht="15.75" customHeight="1">
      <c r="A45" s="375" t="s">
        <v>308</v>
      </c>
      <c r="B45" s="81"/>
      <c r="C45" s="348">
        <f t="shared" ref="C45:D45" si="1">C43-C44</f>
        <v>155</v>
      </c>
      <c r="D45" s="373">
        <f t="shared" si="1"/>
        <v>3100</v>
      </c>
      <c r="E45" s="81"/>
      <c r="F45" s="81"/>
      <c r="G45" s="81"/>
      <c r="H45" s="81"/>
      <c r="I45" s="81"/>
      <c r="J45" s="81"/>
      <c r="K45" s="81"/>
      <c r="L45" s="81"/>
      <c r="M45" s="81"/>
      <c r="N45" s="81"/>
      <c r="O45" s="81"/>
      <c r="P45" s="81"/>
      <c r="Q45" s="81"/>
      <c r="R45" s="81"/>
      <c r="S45" s="81"/>
      <c r="T45" s="81"/>
      <c r="U45" s="81"/>
      <c r="V45" s="81"/>
      <c r="W45" s="81"/>
      <c r="X45" s="81"/>
      <c r="Y45" s="81"/>
      <c r="Z45" s="81"/>
    </row>
    <row r="46" ht="15.75" customHeight="1">
      <c r="A46" s="375" t="s">
        <v>308</v>
      </c>
      <c r="B46" s="81"/>
      <c r="C46" s="378">
        <f t="shared" ref="C46:D46" si="2">C45/C43</f>
        <v>0.08611111111</v>
      </c>
      <c r="D46" s="378">
        <f t="shared" si="2"/>
        <v>0.08611111111</v>
      </c>
      <c r="E46" s="81"/>
      <c r="F46" s="81"/>
      <c r="G46" s="81"/>
      <c r="H46" s="81"/>
      <c r="I46" s="81"/>
      <c r="J46" s="81"/>
      <c r="K46" s="81"/>
      <c r="L46" s="81"/>
      <c r="M46" s="81"/>
      <c r="N46" s="81"/>
      <c r="O46" s="81"/>
      <c r="P46" s="81"/>
      <c r="Q46" s="81"/>
      <c r="R46" s="81"/>
      <c r="S46" s="81"/>
      <c r="T46" s="81"/>
      <c r="U46" s="81"/>
      <c r="V46" s="81"/>
      <c r="W46" s="81"/>
      <c r="X46" s="81"/>
      <c r="Y46" s="81"/>
      <c r="Z46" s="81"/>
    </row>
    <row r="47" ht="15.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ht="15.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ht="15.75" customHeight="1">
      <c r="A49" s="304" t="s">
        <v>309</v>
      </c>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ht="15.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ht="15.75" customHeight="1">
      <c r="A51" s="379" t="s">
        <v>277</v>
      </c>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ht="15.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ht="15.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ht="15.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ht="15.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0">
    <mergeCell ref="B20:C20"/>
    <mergeCell ref="B31:C31"/>
    <mergeCell ref="D32:E32"/>
    <mergeCell ref="A4:C4"/>
    <mergeCell ref="A5:C5"/>
    <mergeCell ref="A7:A8"/>
    <mergeCell ref="B7:C7"/>
    <mergeCell ref="B8:C8"/>
    <mergeCell ref="B13:C13"/>
    <mergeCell ref="B14:C1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4.29"/>
    <col customWidth="1" min="2" max="2" width="51.71"/>
    <col customWidth="1" min="3" max="5" width="16.43"/>
    <col customWidth="1" min="6" max="6" width="17.43"/>
    <col customWidth="1" min="7" max="26" width="16.43"/>
  </cols>
  <sheetData>
    <row r="1">
      <c r="A1" s="269" t="s">
        <v>209</v>
      </c>
      <c r="B1" s="270"/>
      <c r="C1" s="270"/>
      <c r="D1" s="272"/>
      <c r="E1" s="272"/>
      <c r="F1" s="272"/>
      <c r="G1" s="272"/>
      <c r="H1" s="272"/>
      <c r="I1" s="272"/>
      <c r="J1" s="272"/>
      <c r="K1" s="272"/>
      <c r="L1" s="272"/>
      <c r="M1" s="272"/>
      <c r="N1" s="272"/>
      <c r="O1" s="272"/>
      <c r="P1" s="272"/>
      <c r="Q1" s="272"/>
      <c r="R1" s="272"/>
      <c r="S1" s="272"/>
      <c r="T1" s="272"/>
      <c r="U1" s="272"/>
      <c r="V1" s="272"/>
      <c r="W1" s="272"/>
      <c r="X1" s="272"/>
      <c r="Y1" s="272"/>
      <c r="Z1" s="272"/>
    </row>
    <row r="2">
      <c r="A2" s="273" t="s">
        <v>210</v>
      </c>
      <c r="B2" s="270"/>
      <c r="C2" s="274"/>
      <c r="D2" s="272"/>
      <c r="E2" s="272"/>
      <c r="F2" s="272"/>
      <c r="G2" s="272"/>
      <c r="H2" s="272"/>
      <c r="I2" s="272"/>
      <c r="J2" s="272"/>
      <c r="K2" s="272"/>
      <c r="L2" s="272"/>
      <c r="M2" s="272"/>
      <c r="N2" s="272"/>
      <c r="O2" s="272"/>
      <c r="P2" s="272"/>
      <c r="Q2" s="272"/>
      <c r="R2" s="272"/>
      <c r="S2" s="272"/>
      <c r="T2" s="272"/>
      <c r="U2" s="272"/>
      <c r="V2" s="272"/>
      <c r="W2" s="272"/>
      <c r="X2" s="272"/>
      <c r="Y2" s="272"/>
      <c r="Z2" s="272"/>
    </row>
    <row r="3">
      <c r="A3" s="275"/>
      <c r="B3" s="270"/>
      <c r="C3" s="274"/>
      <c r="D3" s="272"/>
      <c r="E3" s="272"/>
      <c r="F3" s="272"/>
      <c r="G3" s="272"/>
      <c r="H3" s="272"/>
      <c r="I3" s="272"/>
      <c r="J3" s="272"/>
      <c r="K3" s="272"/>
      <c r="L3" s="272"/>
      <c r="M3" s="272"/>
      <c r="N3" s="272"/>
      <c r="O3" s="272"/>
      <c r="P3" s="272"/>
      <c r="Q3" s="272"/>
      <c r="R3" s="272"/>
      <c r="S3" s="272"/>
      <c r="T3" s="272"/>
      <c r="U3" s="272"/>
      <c r="V3" s="272"/>
      <c r="W3" s="272"/>
      <c r="X3" s="272"/>
      <c r="Y3" s="272"/>
      <c r="Z3" s="272"/>
    </row>
    <row r="4">
      <c r="A4" s="276" t="s">
        <v>310</v>
      </c>
      <c r="D4" s="272"/>
      <c r="E4" s="272"/>
      <c r="F4" s="272"/>
      <c r="G4" s="272"/>
      <c r="H4" s="272"/>
      <c r="I4" s="272"/>
      <c r="J4" s="272"/>
      <c r="K4" s="272"/>
      <c r="L4" s="272"/>
      <c r="M4" s="272"/>
      <c r="N4" s="272"/>
      <c r="O4" s="272"/>
      <c r="P4" s="272"/>
      <c r="Q4" s="272"/>
      <c r="R4" s="272"/>
      <c r="S4" s="272"/>
      <c r="T4" s="272"/>
      <c r="U4" s="272"/>
      <c r="V4" s="272"/>
      <c r="W4" s="272"/>
      <c r="X4" s="272"/>
      <c r="Y4" s="272"/>
      <c r="Z4" s="272"/>
    </row>
    <row r="5">
      <c r="A5" s="277" t="s">
        <v>213</v>
      </c>
      <c r="D5" s="272"/>
      <c r="E5" s="272"/>
      <c r="F5" s="272"/>
      <c r="G5" s="272"/>
      <c r="H5" s="272"/>
      <c r="I5" s="272"/>
      <c r="J5" s="272"/>
      <c r="K5" s="272"/>
      <c r="L5" s="272"/>
      <c r="M5" s="272"/>
      <c r="N5" s="272"/>
      <c r="O5" s="272"/>
      <c r="P5" s="272"/>
      <c r="Q5" s="272"/>
      <c r="R5" s="272"/>
      <c r="S5" s="272"/>
      <c r="T5" s="272"/>
      <c r="U5" s="272"/>
      <c r="V5" s="272"/>
      <c r="W5" s="272"/>
      <c r="X5" s="272"/>
      <c r="Y5" s="272"/>
      <c r="Z5" s="272"/>
    </row>
    <row r="6">
      <c r="A6" s="275"/>
      <c r="B6" s="275"/>
      <c r="C6" s="275"/>
      <c r="D6" s="272"/>
      <c r="E6" s="272"/>
      <c r="F6" s="272"/>
      <c r="G6" s="272"/>
      <c r="H6" s="272"/>
      <c r="I6" s="272"/>
      <c r="J6" s="272"/>
      <c r="K6" s="272"/>
      <c r="L6" s="272"/>
      <c r="M6" s="272"/>
      <c r="N6" s="272"/>
      <c r="O6" s="272"/>
      <c r="P6" s="272"/>
      <c r="Q6" s="272"/>
      <c r="R6" s="272"/>
      <c r="S6" s="272"/>
      <c r="T6" s="272"/>
      <c r="U6" s="272"/>
      <c r="V6" s="272"/>
      <c r="W6" s="272"/>
      <c r="X6" s="272"/>
      <c r="Y6" s="272"/>
      <c r="Z6" s="272"/>
    </row>
    <row r="7">
      <c r="A7" s="278" t="s">
        <v>311</v>
      </c>
      <c r="B7" s="279" t="s">
        <v>215</v>
      </c>
      <c r="C7" s="280"/>
      <c r="D7" s="272"/>
      <c r="E7" s="272"/>
      <c r="F7" s="272"/>
      <c r="G7" s="272"/>
      <c r="H7" s="272"/>
      <c r="I7" s="272"/>
      <c r="J7" s="272"/>
      <c r="K7" s="272"/>
      <c r="L7" s="272"/>
      <c r="M7" s="272"/>
      <c r="N7" s="272"/>
      <c r="O7" s="272"/>
      <c r="P7" s="272"/>
      <c r="Q7" s="272"/>
      <c r="R7" s="272"/>
      <c r="S7" s="272"/>
      <c r="T7" s="272"/>
      <c r="U7" s="272"/>
      <c r="V7" s="272"/>
      <c r="W7" s="272"/>
      <c r="X7" s="272"/>
      <c r="Y7" s="272"/>
      <c r="Z7" s="272"/>
    </row>
    <row r="8">
      <c r="B8" s="281" t="s">
        <v>312</v>
      </c>
      <c r="C8" s="280"/>
      <c r="D8" s="272"/>
      <c r="E8" s="272"/>
      <c r="F8" s="272"/>
      <c r="G8" s="272"/>
      <c r="H8" s="272"/>
      <c r="I8" s="272"/>
      <c r="J8" s="272"/>
      <c r="K8" s="272"/>
      <c r="L8" s="272"/>
      <c r="M8" s="272"/>
      <c r="N8" s="272"/>
      <c r="O8" s="272"/>
      <c r="P8" s="272"/>
      <c r="Q8" s="272"/>
      <c r="R8" s="272"/>
      <c r="S8" s="272"/>
      <c r="T8" s="272"/>
      <c r="U8" s="272"/>
      <c r="V8" s="272"/>
      <c r="W8" s="272"/>
      <c r="X8" s="272"/>
      <c r="Y8" s="272"/>
      <c r="Z8" s="272"/>
    </row>
    <row r="9">
      <c r="A9" s="284" t="s">
        <v>313</v>
      </c>
      <c r="B9" s="272" t="s">
        <v>314</v>
      </c>
      <c r="C9" s="283">
        <v>20.0</v>
      </c>
      <c r="D9" s="272"/>
      <c r="E9" s="272"/>
      <c r="F9" s="272"/>
      <c r="G9" s="272"/>
      <c r="H9" s="272"/>
      <c r="I9" s="272"/>
      <c r="J9" s="272"/>
      <c r="K9" s="272"/>
      <c r="L9" s="272"/>
      <c r="M9" s="272"/>
      <c r="N9" s="272"/>
      <c r="O9" s="272"/>
      <c r="P9" s="272"/>
      <c r="Q9" s="272"/>
      <c r="R9" s="272"/>
      <c r="S9" s="272"/>
      <c r="T9" s="272"/>
      <c r="U9" s="272"/>
      <c r="V9" s="272"/>
      <c r="W9" s="272"/>
      <c r="X9" s="272"/>
      <c r="Y9" s="272"/>
      <c r="Z9" s="272"/>
    </row>
    <row r="10">
      <c r="A10" s="284" t="s">
        <v>315</v>
      </c>
      <c r="B10" s="284" t="s">
        <v>316</v>
      </c>
      <c r="C10" s="299">
        <v>1645.0</v>
      </c>
      <c r="D10" s="272" t="s">
        <v>317</v>
      </c>
      <c r="E10" s="272"/>
      <c r="F10" s="272"/>
      <c r="G10" s="272"/>
      <c r="H10" s="272"/>
      <c r="I10" s="272"/>
      <c r="J10" s="272"/>
      <c r="K10" s="272"/>
      <c r="L10" s="272"/>
      <c r="M10" s="272"/>
      <c r="N10" s="272"/>
      <c r="O10" s="272"/>
      <c r="P10" s="272"/>
      <c r="Q10" s="272"/>
      <c r="R10" s="272"/>
      <c r="S10" s="272"/>
      <c r="T10" s="272"/>
      <c r="U10" s="272"/>
      <c r="V10" s="272"/>
      <c r="W10" s="272"/>
      <c r="X10" s="272"/>
      <c r="Y10" s="272"/>
      <c r="Z10" s="272"/>
    </row>
    <row r="11">
      <c r="A11" s="275"/>
      <c r="B11" s="295" t="s">
        <v>247</v>
      </c>
      <c r="C11" s="296">
        <f>(C10*C9)</f>
        <v>32900</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row>
    <row r="12">
      <c r="A12" s="275"/>
      <c r="B12" s="272"/>
      <c r="C12" s="275"/>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c r="A13" s="275"/>
      <c r="B13" s="298" t="s">
        <v>235</v>
      </c>
      <c r="C13" s="280"/>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c r="A14" s="275"/>
      <c r="B14" s="298" t="s">
        <v>236</v>
      </c>
      <c r="C14" s="280"/>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c r="A15" s="275"/>
      <c r="B15" s="284" t="s">
        <v>238</v>
      </c>
      <c r="C15" s="299">
        <f>185*C9</f>
        <v>3700</v>
      </c>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c r="A16" s="275"/>
      <c r="B16" s="284" t="s">
        <v>241</v>
      </c>
      <c r="C16" s="299">
        <f>115*C9</f>
        <v>2300</v>
      </c>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c r="A17" s="275"/>
      <c r="B17" s="300" t="s">
        <v>245</v>
      </c>
      <c r="C17" s="380">
        <v>300.0</v>
      </c>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c r="A18" s="275"/>
      <c r="B18" s="295" t="s">
        <v>247</v>
      </c>
      <c r="C18" s="296">
        <f>sum(C15:C17)</f>
        <v>6300</v>
      </c>
      <c r="D18" s="272"/>
      <c r="E18" s="272"/>
      <c r="F18" s="272"/>
      <c r="G18" s="272"/>
      <c r="H18" s="272"/>
      <c r="I18" s="272"/>
      <c r="J18" s="272"/>
      <c r="K18" s="272"/>
      <c r="L18" s="272"/>
      <c r="M18" s="272"/>
      <c r="N18" s="272"/>
      <c r="O18" s="272"/>
      <c r="P18" s="272"/>
      <c r="Q18" s="272"/>
      <c r="R18" s="272"/>
      <c r="S18" s="272"/>
      <c r="T18" s="272"/>
      <c r="U18" s="272"/>
      <c r="V18" s="272"/>
      <c r="W18" s="272"/>
      <c r="X18" s="272"/>
      <c r="Y18" s="272"/>
      <c r="Z18" s="272"/>
    </row>
    <row r="19">
      <c r="A19" s="275"/>
      <c r="B19" s="275"/>
      <c r="C19" s="275"/>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c r="A20" s="272"/>
      <c r="B20" s="298" t="s">
        <v>248</v>
      </c>
      <c r="C20" s="280"/>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ht="15.75" customHeight="1">
      <c r="A21" s="272"/>
      <c r="B21" s="302" t="s">
        <v>249</v>
      </c>
      <c r="C21" s="303"/>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ht="15.75" customHeight="1">
      <c r="A22" s="272"/>
      <c r="B22" s="304" t="s">
        <v>251</v>
      </c>
      <c r="C22" s="299">
        <v>50.0</v>
      </c>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ht="15.75" customHeight="1">
      <c r="A23" s="272"/>
      <c r="B23" s="381" t="s">
        <v>253</v>
      </c>
      <c r="C23" s="290"/>
      <c r="D23" s="289" t="s">
        <v>318</v>
      </c>
      <c r="E23" s="272"/>
      <c r="F23" s="272"/>
      <c r="G23" s="272"/>
      <c r="H23" s="272"/>
      <c r="I23" s="272"/>
      <c r="J23" s="272"/>
      <c r="K23" s="272"/>
      <c r="L23" s="272"/>
      <c r="M23" s="272"/>
      <c r="N23" s="272"/>
      <c r="O23" s="272"/>
      <c r="P23" s="272"/>
      <c r="Q23" s="272"/>
      <c r="R23" s="272"/>
      <c r="S23" s="272"/>
      <c r="T23" s="272"/>
      <c r="U23" s="272"/>
      <c r="V23" s="272"/>
      <c r="W23" s="272"/>
      <c r="X23" s="272"/>
      <c r="Y23" s="272"/>
      <c r="Z23" s="272"/>
    </row>
    <row r="24" ht="15.75" customHeight="1">
      <c r="A24" s="272"/>
      <c r="B24" s="305" t="s">
        <v>255</v>
      </c>
      <c r="C24" s="306">
        <v>250.0</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row>
    <row r="25" ht="15.75" customHeight="1">
      <c r="A25" s="272"/>
      <c r="B25" s="308" t="s">
        <v>319</v>
      </c>
      <c r="C25" s="380">
        <f>1200</f>
        <v>1200</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row>
    <row r="26" ht="15.75" customHeight="1">
      <c r="A26" s="272"/>
      <c r="B26" s="305" t="s">
        <v>320</v>
      </c>
      <c r="C26" s="307">
        <f>20*C9</f>
        <v>400</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row>
    <row r="27" ht="15.75" customHeight="1">
      <c r="A27" s="272"/>
      <c r="B27" s="272" t="s">
        <v>256</v>
      </c>
      <c r="C27" s="307"/>
      <c r="D27" s="272"/>
      <c r="E27" s="272"/>
      <c r="F27" s="272"/>
      <c r="G27" s="272"/>
      <c r="H27" s="272"/>
      <c r="I27" s="272"/>
      <c r="J27" s="272"/>
      <c r="K27" s="272"/>
      <c r="L27" s="272"/>
      <c r="M27" s="272"/>
      <c r="N27" s="272"/>
      <c r="O27" s="272"/>
      <c r="P27" s="272"/>
      <c r="Q27" s="272"/>
      <c r="R27" s="272"/>
      <c r="S27" s="272"/>
      <c r="T27" s="272"/>
      <c r="U27" s="272"/>
      <c r="V27" s="272"/>
      <c r="W27" s="272"/>
      <c r="X27" s="272"/>
      <c r="Y27" s="272"/>
      <c r="Z27" s="272"/>
    </row>
    <row r="28" ht="15.75" customHeight="1">
      <c r="A28" s="272"/>
      <c r="B28" s="308" t="s">
        <v>256</v>
      </c>
      <c r="C28" s="309"/>
      <c r="D28" s="272"/>
      <c r="E28" s="272"/>
      <c r="F28" s="272"/>
      <c r="G28" s="272"/>
      <c r="H28" s="272"/>
      <c r="I28" s="272"/>
      <c r="J28" s="272"/>
      <c r="K28" s="272"/>
      <c r="L28" s="272"/>
      <c r="M28" s="272"/>
      <c r="N28" s="272"/>
      <c r="O28" s="272"/>
      <c r="P28" s="272"/>
      <c r="Q28" s="272"/>
      <c r="R28" s="272"/>
      <c r="S28" s="272"/>
      <c r="T28" s="272"/>
      <c r="U28" s="272"/>
      <c r="V28" s="272"/>
      <c r="W28" s="272"/>
      <c r="X28" s="272"/>
      <c r="Y28" s="272"/>
      <c r="Z28" s="272"/>
    </row>
    <row r="29" ht="15.75" customHeight="1">
      <c r="A29" s="272"/>
      <c r="B29" s="295" t="s">
        <v>247</v>
      </c>
      <c r="C29" s="296">
        <f>sum(C22:C28)</f>
        <v>1900</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row>
    <row r="30" ht="15.75" customHeight="1">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row>
    <row r="31" ht="15.75" customHeight="1">
      <c r="A31" s="272"/>
      <c r="B31" s="298" t="s">
        <v>257</v>
      </c>
      <c r="C31" s="280"/>
      <c r="D31" s="272"/>
      <c r="E31" s="272"/>
      <c r="F31" s="382">
        <v>1.0</v>
      </c>
      <c r="G31" s="272"/>
      <c r="H31" s="272"/>
      <c r="I31" s="272"/>
      <c r="J31" s="272"/>
      <c r="K31" s="272"/>
      <c r="L31" s="272"/>
      <c r="M31" s="272"/>
      <c r="N31" s="272"/>
      <c r="O31" s="272"/>
      <c r="P31" s="272"/>
      <c r="Q31" s="272"/>
      <c r="R31" s="272"/>
      <c r="S31" s="272"/>
      <c r="T31" s="272"/>
      <c r="U31" s="272"/>
      <c r="V31" s="272"/>
      <c r="W31" s="272"/>
      <c r="X31" s="272"/>
      <c r="Y31" s="272"/>
      <c r="Z31" s="272"/>
    </row>
    <row r="32" ht="15.75" customHeight="1">
      <c r="A32" s="272"/>
      <c r="B32" s="298" t="s">
        <v>258</v>
      </c>
      <c r="C32" s="303"/>
      <c r="D32" s="383" t="s">
        <v>294</v>
      </c>
      <c r="E32" s="384"/>
      <c r="F32" s="280"/>
      <c r="G32" s="272"/>
      <c r="H32" s="272"/>
      <c r="I32" s="272"/>
      <c r="J32" s="272"/>
      <c r="K32" s="272"/>
      <c r="L32" s="272"/>
      <c r="M32" s="272"/>
      <c r="N32" s="272"/>
      <c r="O32" s="272"/>
      <c r="P32" s="272"/>
      <c r="Q32" s="272"/>
      <c r="R32" s="272"/>
      <c r="S32" s="272"/>
      <c r="T32" s="272"/>
      <c r="U32" s="272"/>
      <c r="V32" s="272"/>
      <c r="W32" s="272"/>
      <c r="X32" s="272"/>
      <c r="Y32" s="272"/>
      <c r="Z32" s="272"/>
    </row>
    <row r="33" ht="15.75" customHeight="1">
      <c r="A33" s="310"/>
      <c r="B33" s="305" t="s">
        <v>295</v>
      </c>
      <c r="C33" s="323">
        <f>'Calculator CowCalf Raising'!C42</f>
        <v>15000</v>
      </c>
      <c r="D33" s="385" t="s">
        <v>296</v>
      </c>
      <c r="E33" s="385" t="s">
        <v>321</v>
      </c>
      <c r="F33" s="385" t="s">
        <v>322</v>
      </c>
      <c r="G33" s="272"/>
      <c r="H33" s="272"/>
      <c r="I33" s="272"/>
      <c r="J33" s="272"/>
      <c r="K33" s="272"/>
      <c r="L33" s="272"/>
      <c r="M33" s="272"/>
      <c r="N33" s="272"/>
      <c r="O33" s="272"/>
      <c r="P33" s="272"/>
      <c r="Q33" s="272"/>
      <c r="R33" s="272"/>
      <c r="S33" s="272"/>
      <c r="T33" s="272"/>
      <c r="U33" s="272"/>
      <c r="V33" s="272"/>
      <c r="W33" s="272"/>
      <c r="X33" s="272"/>
      <c r="Y33" s="272"/>
      <c r="Z33" s="272"/>
    </row>
    <row r="34" ht="15.75" customHeight="1">
      <c r="A34" s="310"/>
      <c r="B34" s="305" t="s">
        <v>323</v>
      </c>
      <c r="C34" s="312">
        <v>0.35</v>
      </c>
      <c r="D34" s="386">
        <f>'Calculator CowCalf Raising'!C43</f>
        <v>0.3</v>
      </c>
      <c r="E34" s="386">
        <f>'Calculator Stocker to Feeder'!C34</f>
        <v>0.35</v>
      </c>
      <c r="F34" s="387">
        <f>sum(C34:E34)</f>
        <v>1</v>
      </c>
      <c r="G34" s="272" t="str">
        <f>if(F34&lt;&gt;F31,"Note: This cell should be 100 percent If not please readjust your labor allocation","")</f>
        <v/>
      </c>
      <c r="H34" s="272"/>
      <c r="I34" s="272"/>
      <c r="J34" s="272"/>
      <c r="K34" s="272"/>
      <c r="L34" s="272"/>
      <c r="M34" s="272"/>
      <c r="N34" s="272"/>
      <c r="O34" s="272"/>
      <c r="P34" s="272"/>
      <c r="Q34" s="272"/>
      <c r="R34" s="272"/>
      <c r="S34" s="272"/>
      <c r="T34" s="272"/>
      <c r="U34" s="272"/>
      <c r="V34" s="272"/>
      <c r="W34" s="272"/>
      <c r="X34" s="272"/>
      <c r="Y34" s="272"/>
      <c r="Z34" s="272"/>
    </row>
    <row r="35" ht="15.75" customHeight="1">
      <c r="A35" s="272"/>
      <c r="B35" s="305" t="s">
        <v>261</v>
      </c>
      <c r="C35" s="323">
        <f>'Calculator CowCalf Raising'!C44</f>
        <v>20000</v>
      </c>
      <c r="D35" s="272"/>
      <c r="E35" s="272"/>
      <c r="F35" s="272"/>
      <c r="G35" s="272"/>
      <c r="H35" s="272"/>
      <c r="I35" s="272"/>
      <c r="J35" s="272"/>
      <c r="K35" s="272"/>
      <c r="L35" s="272"/>
      <c r="M35" s="272"/>
      <c r="N35" s="272"/>
      <c r="O35" s="272"/>
      <c r="P35" s="272"/>
      <c r="Q35" s="272"/>
      <c r="R35" s="272"/>
      <c r="S35" s="272"/>
      <c r="T35" s="272"/>
      <c r="U35" s="272"/>
      <c r="V35" s="272"/>
      <c r="W35" s="272"/>
      <c r="X35" s="272"/>
      <c r="Y35" s="272"/>
      <c r="Z35" s="272"/>
    </row>
    <row r="36" ht="15.75" customHeight="1">
      <c r="A36" s="272"/>
      <c r="B36" s="305" t="s">
        <v>324</v>
      </c>
      <c r="C36" s="312">
        <v>0.25</v>
      </c>
      <c r="D36" s="386">
        <f>'Calculator CowCalf Raising'!C45</f>
        <v>0.15</v>
      </c>
      <c r="E36" s="386">
        <f>'Calculator Stocker to Feeder'!C36</f>
        <v>0.25</v>
      </c>
      <c r="F36" s="387">
        <f>sum(C36:E36)</f>
        <v>0.65</v>
      </c>
      <c r="G36" s="272"/>
      <c r="H36" s="272"/>
      <c r="I36" s="272"/>
      <c r="J36" s="272"/>
      <c r="K36" s="272"/>
      <c r="L36" s="272"/>
      <c r="M36" s="272"/>
      <c r="N36" s="272"/>
      <c r="O36" s="272"/>
      <c r="P36" s="272"/>
      <c r="Q36" s="272"/>
      <c r="R36" s="272"/>
      <c r="S36" s="272"/>
      <c r="T36" s="272"/>
      <c r="U36" s="272"/>
      <c r="V36" s="272"/>
      <c r="W36" s="272"/>
      <c r="X36" s="272"/>
      <c r="Y36" s="272"/>
      <c r="Z36" s="272"/>
    </row>
    <row r="37" ht="15.75" customHeight="1">
      <c r="A37" s="272"/>
      <c r="B37" s="305" t="s">
        <v>263</v>
      </c>
      <c r="C37" s="314">
        <f>C34*C33</f>
        <v>5250</v>
      </c>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ht="15.75" customHeight="1">
      <c r="A38" s="272"/>
      <c r="B38" s="305" t="s">
        <v>264</v>
      </c>
      <c r="C38" s="315">
        <f>C36*C35</f>
        <v>5000</v>
      </c>
      <c r="D38" s="272"/>
      <c r="E38" s="272"/>
      <c r="F38" s="272"/>
      <c r="G38" s="272"/>
      <c r="H38" s="272"/>
      <c r="I38" s="272"/>
      <c r="J38" s="272"/>
      <c r="K38" s="272"/>
      <c r="L38" s="272"/>
      <c r="M38" s="272"/>
      <c r="N38" s="272"/>
      <c r="O38" s="272"/>
      <c r="P38" s="272"/>
      <c r="Q38" s="272"/>
      <c r="R38" s="272"/>
      <c r="S38" s="272"/>
      <c r="T38" s="272"/>
      <c r="U38" s="272"/>
      <c r="V38" s="272"/>
      <c r="W38" s="272"/>
      <c r="X38" s="272"/>
      <c r="Y38" s="272"/>
      <c r="Z38" s="272"/>
    </row>
    <row r="39" ht="15.75" customHeight="1">
      <c r="A39" s="272"/>
      <c r="B39" s="316" t="s">
        <v>325</v>
      </c>
      <c r="C39" s="317">
        <v>26.0</v>
      </c>
      <c r="D39" s="388" t="s">
        <v>326</v>
      </c>
      <c r="E39" s="272"/>
      <c r="F39" s="272"/>
      <c r="G39" s="272"/>
      <c r="H39" s="272"/>
      <c r="I39" s="272"/>
      <c r="J39" s="272"/>
      <c r="K39" s="272"/>
      <c r="L39" s="272"/>
      <c r="M39" s="272"/>
      <c r="N39" s="272"/>
      <c r="O39" s="272"/>
      <c r="P39" s="272"/>
      <c r="Q39" s="272"/>
      <c r="R39" s="272"/>
      <c r="S39" s="272"/>
      <c r="T39" s="272"/>
      <c r="U39" s="272"/>
      <c r="V39" s="272"/>
      <c r="W39" s="272"/>
      <c r="X39" s="272"/>
      <c r="Y39" s="272"/>
      <c r="Z39" s="272"/>
    </row>
    <row r="40" ht="15.75" customHeight="1">
      <c r="A40" s="272"/>
      <c r="B40" s="318" t="s">
        <v>327</v>
      </c>
      <c r="C40" s="319">
        <f>C38+C37</f>
        <v>10250</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row>
    <row r="41" ht="15.75" customHeight="1">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row>
    <row r="42" ht="15.75" customHeight="1">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ht="15.75" customHeight="1">
      <c r="A43" s="272"/>
      <c r="B43" s="272"/>
      <c r="C43" s="320" t="s">
        <v>328</v>
      </c>
      <c r="D43" s="320" t="s">
        <v>329</v>
      </c>
      <c r="E43" s="272"/>
      <c r="F43" s="272"/>
      <c r="G43" s="272"/>
      <c r="H43" s="272"/>
      <c r="I43" s="272"/>
      <c r="J43" s="272"/>
      <c r="K43" s="272"/>
      <c r="L43" s="272"/>
      <c r="M43" s="272"/>
      <c r="N43" s="272"/>
      <c r="O43" s="272"/>
      <c r="P43" s="272"/>
      <c r="Q43" s="272"/>
      <c r="R43" s="272"/>
      <c r="S43" s="272"/>
      <c r="T43" s="272"/>
      <c r="U43" s="272"/>
      <c r="V43" s="272"/>
      <c r="W43" s="272"/>
      <c r="X43" s="272"/>
      <c r="Y43" s="272"/>
      <c r="Z43" s="272"/>
    </row>
    <row r="44" ht="15.75" customHeight="1">
      <c r="A44" s="274" t="s">
        <v>330</v>
      </c>
      <c r="B44" s="272" t="s">
        <v>331</v>
      </c>
      <c r="C44" s="311">
        <f>3.25*'Calculator Harvest and Processi'!B55</f>
        <v>2769</v>
      </c>
      <c r="D44" s="319">
        <f>C44*C9</f>
        <v>55380</v>
      </c>
      <c r="E44" s="388" t="s">
        <v>332</v>
      </c>
      <c r="F44" s="272"/>
      <c r="G44" s="272"/>
      <c r="H44" s="272"/>
      <c r="I44" s="272"/>
      <c r="J44" s="272"/>
      <c r="K44" s="272"/>
      <c r="L44" s="272"/>
      <c r="M44" s="272"/>
      <c r="N44" s="272"/>
      <c r="O44" s="272"/>
      <c r="P44" s="272"/>
      <c r="Q44" s="272"/>
      <c r="R44" s="272"/>
      <c r="S44" s="272"/>
      <c r="T44" s="272"/>
      <c r="U44" s="272"/>
      <c r="V44" s="272"/>
      <c r="W44" s="272"/>
      <c r="X44" s="272"/>
      <c r="Y44" s="272"/>
      <c r="Z44" s="272"/>
    </row>
    <row r="45" ht="15.75" customHeight="1">
      <c r="A45" s="274" t="s">
        <v>333</v>
      </c>
      <c r="B45" s="272"/>
      <c r="C45" s="323">
        <f>D45/C9</f>
        <v>2567.5</v>
      </c>
      <c r="D45" s="389">
        <f>C11+C18+C29+C40</f>
        <v>51350</v>
      </c>
      <c r="E45" s="272"/>
      <c r="F45" s="272"/>
      <c r="G45" s="272"/>
      <c r="H45" s="272"/>
      <c r="I45" s="272"/>
      <c r="J45" s="272"/>
      <c r="K45" s="272"/>
      <c r="L45" s="272"/>
      <c r="M45" s="272"/>
      <c r="N45" s="272"/>
      <c r="O45" s="272"/>
      <c r="P45" s="272"/>
      <c r="Q45" s="272"/>
      <c r="R45" s="272"/>
      <c r="S45" s="272"/>
      <c r="T45" s="272"/>
      <c r="U45" s="272"/>
      <c r="V45" s="272"/>
      <c r="W45" s="272"/>
      <c r="X45" s="272"/>
      <c r="Y45" s="272"/>
      <c r="Z45" s="272"/>
    </row>
    <row r="46" ht="15.75" customHeight="1">
      <c r="A46" s="274" t="s">
        <v>334</v>
      </c>
      <c r="B46" s="272"/>
      <c r="C46" s="323">
        <f t="shared" ref="C46:D46" si="1">C44-C45</f>
        <v>201.5</v>
      </c>
      <c r="D46" s="319">
        <f t="shared" si="1"/>
        <v>4030</v>
      </c>
      <c r="E46" s="272"/>
      <c r="F46" s="272"/>
      <c r="G46" s="272"/>
      <c r="H46" s="272"/>
      <c r="I46" s="272"/>
      <c r="J46" s="272"/>
      <c r="K46" s="272"/>
      <c r="L46" s="272"/>
      <c r="M46" s="272"/>
      <c r="N46" s="272"/>
      <c r="O46" s="272"/>
      <c r="P46" s="272"/>
      <c r="Q46" s="272"/>
      <c r="R46" s="272"/>
      <c r="S46" s="272"/>
      <c r="T46" s="272"/>
      <c r="U46" s="272"/>
      <c r="V46" s="272"/>
      <c r="W46" s="272"/>
      <c r="X46" s="272"/>
      <c r="Y46" s="272"/>
      <c r="Z46" s="272"/>
    </row>
    <row r="47" ht="15.75" customHeight="1">
      <c r="A47" s="274" t="s">
        <v>334</v>
      </c>
      <c r="B47" s="272"/>
      <c r="C47" s="327">
        <f t="shared" ref="C47:D47" si="2">C46/C44</f>
        <v>0.07276995305</v>
      </c>
      <c r="D47" s="327">
        <f t="shared" si="2"/>
        <v>0.07276995305</v>
      </c>
      <c r="E47" s="272"/>
      <c r="F47" s="272"/>
      <c r="G47" s="272"/>
      <c r="H47" s="272"/>
      <c r="I47" s="272"/>
      <c r="J47" s="272"/>
      <c r="K47" s="272"/>
      <c r="L47" s="272"/>
      <c r="M47" s="272"/>
      <c r="N47" s="272"/>
      <c r="O47" s="272"/>
      <c r="P47" s="272"/>
      <c r="Q47" s="272"/>
      <c r="R47" s="272"/>
      <c r="S47" s="272"/>
      <c r="T47" s="272"/>
      <c r="U47" s="272"/>
      <c r="V47" s="272"/>
      <c r="W47" s="272"/>
      <c r="X47" s="272"/>
      <c r="Y47" s="272"/>
      <c r="Z47" s="272"/>
    </row>
    <row r="48" ht="15.75" customHeight="1">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row>
    <row r="49" ht="15.75" customHeight="1">
      <c r="A49" s="330" t="s">
        <v>277</v>
      </c>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row>
    <row r="50" ht="15.75" customHeight="1">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row>
    <row r="51" ht="15.75" customHeight="1">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row>
    <row r="52" ht="15.75" customHeight="1">
      <c r="A52" s="27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row>
    <row r="53" ht="15.75" customHeight="1">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row>
    <row r="54" ht="15.75" customHeight="1">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row>
    <row r="55" ht="15.75" customHeight="1">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row>
    <row r="56" ht="15.75" customHeight="1">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row>
    <row r="57" ht="15.75" customHeight="1">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row>
    <row r="58" ht="15.75" customHeight="1">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row>
    <row r="59" ht="15.75" customHeight="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row>
    <row r="60" ht="15.75" customHeight="1">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ht="15.75"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row>
    <row r="62" ht="15.75" customHeight="1">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row>
    <row r="63" ht="15.75" customHeight="1">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row>
    <row r="64" ht="15.75" customHeight="1">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row>
    <row r="65" ht="15.75"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row>
    <row r="66" ht="15.75" customHeight="1">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row>
    <row r="67" ht="15.75"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row>
    <row r="68" ht="15.75" customHeight="1">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row>
    <row r="69" ht="15.75" customHeight="1">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row>
    <row r="70" ht="15.7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row>
    <row r="71" ht="15.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row>
    <row r="72" ht="15.75" customHeight="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row>
    <row r="73" ht="15.75"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row>
    <row r="74" ht="15.75"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row>
    <row r="75" ht="15.75"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row>
    <row r="76" ht="15.75"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row>
    <row r="77" ht="15.75"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row>
    <row r="78" ht="15.75"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row>
    <row r="79" ht="15.75"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row>
    <row r="80" ht="15.75"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ht="15.75"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row>
    <row r="82" ht="15.75" customHeight="1">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row>
    <row r="83" ht="15.75" customHeight="1">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row>
    <row r="84" ht="15.75" customHeight="1">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row>
    <row r="85" ht="15.75" customHeight="1">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row>
    <row r="86" ht="15.75" customHeight="1">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row>
    <row r="87" ht="15.75" customHeight="1">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row>
    <row r="88" ht="15.75" customHeight="1">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row>
    <row r="89" ht="15.75" customHeight="1">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row>
    <row r="90" ht="15.75" customHeight="1">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row>
    <row r="91" ht="15.75" customHeight="1">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row>
    <row r="92" ht="15.75" customHeight="1">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row>
    <row r="93" ht="15.75" customHeight="1">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row>
    <row r="94" ht="15.75" customHeight="1">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row>
    <row r="95" ht="15.75" customHeight="1">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row>
    <row r="96" ht="15.75" customHeight="1">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row>
    <row r="97" ht="15.75" customHeight="1">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row>
    <row r="98" ht="15.75" customHeight="1">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row>
    <row r="99" ht="15.75" customHeight="1">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row>
    <row r="100" ht="15.75" customHeight="1">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row>
    <row r="101" ht="15.75" customHeight="1">
      <c r="A101" s="272"/>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row>
    <row r="102" ht="15.75" customHeight="1">
      <c r="A102" s="272"/>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row>
    <row r="103" ht="15.75" customHeight="1">
      <c r="A103" s="272"/>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row>
    <row r="104" ht="15.75" customHeight="1">
      <c r="A104" s="272"/>
      <c r="B104" s="27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row>
    <row r="105" ht="15.75" customHeight="1">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row>
    <row r="106" ht="15.7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row>
    <row r="107" ht="15.75"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row>
    <row r="108" ht="15.7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row>
    <row r="109" ht="15.7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row>
    <row r="110" ht="15.7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row>
    <row r="111" ht="15.7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row>
    <row r="112" ht="15.7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row>
    <row r="113" ht="15.7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row>
    <row r="114" ht="15.7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row>
    <row r="115" ht="15.7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ht="15.7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row>
    <row r="117" ht="15.7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row>
    <row r="118" ht="15.7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row>
    <row r="119" ht="15.7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row>
    <row r="120" ht="15.7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row>
    <row r="121" ht="15.7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row>
    <row r="122" ht="15.7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row>
    <row r="123" ht="15.7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row>
    <row r="124" ht="15.7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row>
    <row r="125" ht="15.7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row>
    <row r="126" ht="15.7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row>
    <row r="127" ht="15.7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row>
    <row r="128" ht="15.7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row>
    <row r="129" ht="15.7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row>
    <row r="130" ht="15.7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row>
    <row r="131" ht="15.7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row>
    <row r="132" ht="15.7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row>
    <row r="133" ht="15.7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row>
    <row r="134" ht="15.7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row>
    <row r="135" ht="15.7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row>
    <row r="136" ht="15.7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row>
    <row r="137" ht="15.7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row>
    <row r="138" ht="15.7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row>
    <row r="139" ht="15.7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row>
    <row r="140" ht="15.7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row>
    <row r="141" ht="15.7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row>
    <row r="142" ht="15.7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row>
    <row r="143" ht="15.7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row>
    <row r="144" ht="15.7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row>
    <row r="145" ht="15.7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row>
    <row r="146" ht="15.7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row>
    <row r="147" ht="15.7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row>
    <row r="148" ht="15.7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row>
    <row r="149" ht="15.75" customHeight="1">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row>
    <row r="150" ht="15.75" customHeight="1">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row>
    <row r="151" ht="15.75" customHeight="1">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row>
    <row r="152" ht="15.75" customHeight="1">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row>
    <row r="153" ht="15.75" customHeight="1">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row>
    <row r="154" ht="15.75" customHeight="1">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row>
    <row r="155" ht="15.75" customHeight="1">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row>
    <row r="156" ht="15.75" customHeight="1">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ht="15.75" customHeight="1">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ht="15.75" customHeight="1">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row>
    <row r="159" ht="15.75" customHeight="1">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row>
    <row r="160" ht="15.75" customHeight="1">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row>
    <row r="161" ht="15.75" customHeight="1">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row>
    <row r="162" ht="15.75" customHeight="1">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row>
    <row r="163" ht="15.75" customHeight="1">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row>
    <row r="164" ht="15.75" customHeight="1">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row>
    <row r="165" ht="15.75" customHeight="1">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row>
    <row r="166" ht="15.75" customHeight="1">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row>
    <row r="167" ht="15.75" customHeight="1">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row>
    <row r="168" ht="15.75" customHeight="1">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row r="169" ht="15.75" customHeight="1">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row>
    <row r="170" ht="15.75" customHeight="1">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ht="15.75" customHeight="1">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ht="15.75" customHeight="1">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row>
    <row r="173" ht="15.75" customHeight="1">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ht="15.75" customHeight="1">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row>
    <row r="175" ht="15.75" customHeight="1">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row>
    <row r="176" ht="15.75" customHeight="1">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row>
    <row r="177" ht="15.75" customHeight="1">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row>
    <row r="178" ht="15.75" customHeight="1">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row>
    <row r="179" ht="15.75" customHeight="1">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row>
    <row r="180" ht="15.75" customHeight="1">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row>
    <row r="181" ht="15.75" customHeight="1">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row>
    <row r="182" ht="15.75" customHeight="1">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row>
    <row r="183" ht="15.75" customHeight="1">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row>
    <row r="184" ht="15.75" customHeight="1">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row>
    <row r="185" ht="15.75" customHeight="1">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row>
    <row r="186" ht="15.75" customHeight="1">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row>
    <row r="187" ht="15.75" customHeight="1">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row>
    <row r="188" ht="15.75" customHeight="1">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row>
    <row r="189" ht="15.75" customHeight="1">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row>
    <row r="190" ht="15.75" customHeight="1">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row>
    <row r="191" ht="15.75" customHeight="1">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row>
    <row r="192" ht="15.75" customHeight="1">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row>
    <row r="193" ht="15.75" customHeight="1">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row>
    <row r="194" ht="15.75" customHeight="1">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row>
    <row r="195" ht="15.75" customHeight="1">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row>
    <row r="196" ht="15.75" customHeight="1">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row>
    <row r="197" ht="15.75" customHeight="1">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row>
    <row r="198" ht="15.75" customHeight="1">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row>
    <row r="199" ht="15.75" customHeight="1">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row>
    <row r="200" ht="15.75" customHeight="1">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row>
    <row r="201" ht="15.75" customHeight="1">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row>
    <row r="202" ht="15.75" customHeight="1">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row>
    <row r="203" ht="15.75" customHeight="1">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row>
    <row r="204" ht="15.75" customHeight="1">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row>
    <row r="205" ht="15.75" customHeight="1">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row>
    <row r="206" ht="15.75" customHeight="1">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row>
    <row r="207" ht="15.75" customHeight="1">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row>
    <row r="208" ht="15.75" customHeight="1">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row>
    <row r="209" ht="15.75" customHeight="1">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row>
    <row r="210" ht="15.75" customHeight="1">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row>
    <row r="211" ht="15.75" customHeight="1">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row>
    <row r="212" ht="15.75" customHeight="1">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row>
    <row r="213" ht="15.75" customHeight="1">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row>
    <row r="214" ht="15.75" customHeight="1">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row>
    <row r="215" ht="15.75" customHeight="1">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row>
    <row r="216" ht="15.75" customHeight="1">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row>
    <row r="217" ht="15.75" customHeight="1">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row>
    <row r="218" ht="15.75" customHeight="1">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row>
    <row r="219" ht="15.75" customHeight="1">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row>
    <row r="220" ht="15.75" customHeight="1">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row>
    <row r="221" ht="15.75" customHeight="1">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row>
    <row r="222" ht="15.75" customHeight="1">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row>
    <row r="223" ht="15.75" customHeight="1">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row>
    <row r="224" ht="15.75" customHeight="1">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row>
    <row r="225" ht="15.75" customHeight="1">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row>
    <row r="226" ht="15.75" customHeight="1">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row>
    <row r="227" ht="15.75" customHeight="1">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row>
    <row r="228" ht="15.75" customHeight="1">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row>
    <row r="229" ht="15.75" customHeight="1">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row>
    <row r="230" ht="15.75" customHeight="1">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row>
    <row r="231" ht="15.75" customHeight="1">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row>
    <row r="232" ht="15.75" customHeight="1">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row>
    <row r="233" ht="15.75" customHeight="1">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row>
    <row r="234" ht="15.75" customHeight="1">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row>
    <row r="235" ht="15.75" customHeight="1">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row>
    <row r="236" ht="15.75" customHeight="1">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row>
    <row r="237" ht="15.75" customHeight="1">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row>
    <row r="238" ht="15.75" customHeight="1">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row>
    <row r="239" ht="15.75" customHeight="1">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row>
    <row r="240" ht="15.75" customHeight="1">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row>
    <row r="241" ht="15.75" customHeight="1">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row>
    <row r="242" ht="15.75" customHeight="1">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row>
    <row r="243" ht="15.75" customHeight="1">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row>
    <row r="244" ht="15.75" customHeight="1">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row>
    <row r="245" ht="15.75" customHeight="1">
      <c r="A245" s="272"/>
      <c r="B245" s="272"/>
      <c r="C245" s="272"/>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row>
    <row r="246" ht="15.75" customHeight="1">
      <c r="A246" s="272"/>
      <c r="B246" s="272"/>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row>
    <row r="247" ht="15.75" customHeight="1">
      <c r="A247" s="272"/>
      <c r="B247" s="272"/>
      <c r="C247" s="272"/>
      <c r="D247" s="272"/>
      <c r="E247" s="272"/>
      <c r="F247" s="272"/>
      <c r="G247" s="272"/>
      <c r="H247" s="272"/>
      <c r="I247" s="272"/>
      <c r="J247" s="272"/>
      <c r="K247" s="272"/>
      <c r="L247" s="272"/>
      <c r="M247" s="272"/>
      <c r="N247" s="272"/>
      <c r="O247" s="272"/>
      <c r="P247" s="272"/>
      <c r="Q247" s="272"/>
      <c r="R247" s="272"/>
      <c r="S247" s="272"/>
      <c r="T247" s="272"/>
      <c r="U247" s="272"/>
      <c r="V247" s="272"/>
      <c r="W247" s="272"/>
      <c r="X247" s="272"/>
      <c r="Y247" s="272"/>
      <c r="Z247" s="272"/>
    </row>
    <row r="248" ht="15.75" customHeight="1">
      <c r="A248" s="272"/>
      <c r="B248" s="272"/>
      <c r="C248" s="272"/>
      <c r="D248" s="272"/>
      <c r="E248" s="272"/>
      <c r="F248" s="272"/>
      <c r="G248" s="272"/>
      <c r="H248" s="272"/>
      <c r="I248" s="272"/>
      <c r="J248" s="272"/>
      <c r="K248" s="272"/>
      <c r="L248" s="272"/>
      <c r="M248" s="272"/>
      <c r="N248" s="272"/>
      <c r="O248" s="272"/>
      <c r="P248" s="272"/>
      <c r="Q248" s="272"/>
      <c r="R248" s="272"/>
      <c r="S248" s="272"/>
      <c r="T248" s="272"/>
      <c r="U248" s="272"/>
      <c r="V248" s="272"/>
      <c r="W248" s="272"/>
      <c r="X248" s="272"/>
      <c r="Y248" s="272"/>
      <c r="Z248" s="272"/>
    </row>
    <row r="249" ht="15.75" customHeight="1">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C20"/>
    <mergeCell ref="B31:C31"/>
    <mergeCell ref="D32:F32"/>
    <mergeCell ref="A4:C4"/>
    <mergeCell ref="A5:C5"/>
    <mergeCell ref="A7:A8"/>
    <mergeCell ref="B7:C7"/>
    <mergeCell ref="B8:C8"/>
    <mergeCell ref="B13:C13"/>
    <mergeCell ref="B14:C1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5.29"/>
    <col customWidth="1" min="2" max="2" width="20.57"/>
    <col customWidth="1" min="3" max="3" width="24.29"/>
    <col customWidth="1" min="4" max="4" width="20.71"/>
    <col customWidth="1" min="5" max="5" width="20.29"/>
    <col customWidth="1" min="6" max="7" width="16.43"/>
  </cols>
  <sheetData>
    <row r="1">
      <c r="A1" s="390" t="s">
        <v>209</v>
      </c>
      <c r="B1" s="391"/>
      <c r="C1" s="270"/>
      <c r="E1" s="392"/>
    </row>
    <row r="2">
      <c r="A2" s="393" t="s">
        <v>210</v>
      </c>
      <c r="B2" s="391"/>
      <c r="C2" s="274"/>
      <c r="E2" s="392"/>
    </row>
    <row r="3">
      <c r="A3" s="275"/>
      <c r="B3" s="391"/>
      <c r="C3" s="274"/>
      <c r="E3" s="392"/>
    </row>
    <row r="4">
      <c r="A4" s="394" t="s">
        <v>335</v>
      </c>
      <c r="B4" s="384"/>
      <c r="C4" s="384"/>
      <c r="D4" s="280"/>
      <c r="E4" s="392"/>
    </row>
    <row r="5">
      <c r="A5" s="395" t="s">
        <v>336</v>
      </c>
      <c r="B5" s="384"/>
      <c r="C5" s="384"/>
      <c r="D5" s="280"/>
      <c r="E5" s="392"/>
    </row>
    <row r="6">
      <c r="A6" s="396" t="s">
        <v>337</v>
      </c>
      <c r="B6" s="384"/>
      <c r="C6" s="384"/>
      <c r="D6" s="280"/>
      <c r="E6" s="392"/>
    </row>
    <row r="7">
      <c r="A7" s="397">
        <f>'Calculator Feeder to Finish'!C9</f>
        <v>20</v>
      </c>
      <c r="B7" s="384"/>
      <c r="C7" s="384"/>
      <c r="D7" s="280"/>
      <c r="E7" s="392"/>
    </row>
    <row r="8">
      <c r="E8" s="392"/>
    </row>
    <row r="9">
      <c r="A9" s="298" t="s">
        <v>338</v>
      </c>
      <c r="B9" s="384"/>
      <c r="C9" s="384"/>
      <c r="D9" s="280"/>
      <c r="E9" s="392"/>
    </row>
    <row r="10">
      <c r="A10" s="398" t="s">
        <v>339</v>
      </c>
      <c r="E10" s="392"/>
    </row>
    <row r="11">
      <c r="A11" s="399" t="s">
        <v>340</v>
      </c>
      <c r="B11" s="400" t="s">
        <v>341</v>
      </c>
      <c r="C11" s="400" t="s">
        <v>342</v>
      </c>
      <c r="D11" s="400" t="s">
        <v>343</v>
      </c>
      <c r="E11" s="401" t="s">
        <v>344</v>
      </c>
      <c r="G11" s="402" t="s">
        <v>345</v>
      </c>
    </row>
    <row r="12">
      <c r="A12" s="403" t="s">
        <v>346</v>
      </c>
      <c r="B12" s="404">
        <v>4.4</v>
      </c>
      <c r="C12" s="405">
        <v>8.99</v>
      </c>
      <c r="D12" s="406">
        <f t="shared" ref="D12:D40" si="1">C12*B12</f>
        <v>39.556</v>
      </c>
      <c r="E12" s="407">
        <f t="shared" ref="E12:E52" si="2">D12*$A$7</f>
        <v>791.12</v>
      </c>
    </row>
    <row r="13">
      <c r="A13" s="408" t="s">
        <v>347</v>
      </c>
      <c r="B13" s="409"/>
      <c r="C13" s="410">
        <v>1.25</v>
      </c>
      <c r="D13" s="406">
        <f t="shared" si="1"/>
        <v>0</v>
      </c>
      <c r="E13" s="407">
        <f t="shared" si="2"/>
        <v>0</v>
      </c>
    </row>
    <row r="14">
      <c r="A14" s="408" t="s">
        <v>348</v>
      </c>
      <c r="B14" s="409">
        <v>50.0</v>
      </c>
      <c r="C14" s="410">
        <v>2.0</v>
      </c>
      <c r="D14" s="406">
        <f t="shared" si="1"/>
        <v>100</v>
      </c>
      <c r="E14" s="407">
        <f t="shared" si="2"/>
        <v>2000</v>
      </c>
    </row>
    <row r="15">
      <c r="A15" s="408" t="s">
        <v>349</v>
      </c>
      <c r="B15" s="409">
        <v>21.6</v>
      </c>
      <c r="C15" s="410">
        <v>8.99</v>
      </c>
      <c r="D15" s="406">
        <f t="shared" si="1"/>
        <v>194.184</v>
      </c>
      <c r="E15" s="407">
        <f t="shared" si="2"/>
        <v>3883.68</v>
      </c>
    </row>
    <row r="16">
      <c r="A16" s="408" t="s">
        <v>350</v>
      </c>
      <c r="B16" s="409"/>
      <c r="C16" s="410">
        <v>9.0</v>
      </c>
      <c r="D16" s="406">
        <f t="shared" si="1"/>
        <v>0</v>
      </c>
      <c r="E16" s="407">
        <f t="shared" si="2"/>
        <v>0</v>
      </c>
    </row>
    <row r="17">
      <c r="A17" s="408" t="s">
        <v>351</v>
      </c>
      <c r="B17" s="409">
        <v>30.0</v>
      </c>
      <c r="C17" s="410">
        <v>7.59</v>
      </c>
      <c r="D17" s="406">
        <f t="shared" si="1"/>
        <v>227.7</v>
      </c>
      <c r="E17" s="407">
        <f t="shared" si="2"/>
        <v>4554</v>
      </c>
    </row>
    <row r="18">
      <c r="A18" s="408" t="s">
        <v>352</v>
      </c>
      <c r="B18" s="409"/>
      <c r="C18" s="410">
        <v>9.0</v>
      </c>
      <c r="D18" s="406">
        <f t="shared" si="1"/>
        <v>0</v>
      </c>
      <c r="E18" s="407">
        <f t="shared" si="2"/>
        <v>0</v>
      </c>
    </row>
    <row r="19">
      <c r="A19" s="408" t="s">
        <v>353</v>
      </c>
      <c r="B19" s="409"/>
      <c r="C19" s="410">
        <v>13.0</v>
      </c>
      <c r="D19" s="406">
        <f t="shared" si="1"/>
        <v>0</v>
      </c>
      <c r="E19" s="407">
        <f t="shared" si="2"/>
        <v>0</v>
      </c>
    </row>
    <row r="20">
      <c r="A20" s="408" t="s">
        <v>354</v>
      </c>
      <c r="B20" s="409">
        <v>0.0</v>
      </c>
      <c r="C20" s="410">
        <v>6.0</v>
      </c>
      <c r="D20" s="406">
        <f t="shared" si="1"/>
        <v>0</v>
      </c>
      <c r="E20" s="407">
        <f t="shared" si="2"/>
        <v>0</v>
      </c>
    </row>
    <row r="21" ht="15.75" customHeight="1">
      <c r="A21" s="408" t="s">
        <v>355</v>
      </c>
      <c r="B21" s="409">
        <v>21.0</v>
      </c>
      <c r="C21" s="410">
        <v>16.99</v>
      </c>
      <c r="D21" s="406">
        <f t="shared" si="1"/>
        <v>356.79</v>
      </c>
      <c r="E21" s="407">
        <f t="shared" si="2"/>
        <v>7135.8</v>
      </c>
    </row>
    <row r="22" ht="15.75" customHeight="1">
      <c r="A22" s="408" t="s">
        <v>356</v>
      </c>
      <c r="B22" s="409">
        <v>5.2</v>
      </c>
      <c r="C22" s="410">
        <v>21.99</v>
      </c>
      <c r="D22" s="406">
        <f t="shared" si="1"/>
        <v>114.348</v>
      </c>
      <c r="E22" s="407">
        <f t="shared" si="2"/>
        <v>2286.96</v>
      </c>
    </row>
    <row r="23" ht="15.75" customHeight="1">
      <c r="A23" s="408" t="s">
        <v>357</v>
      </c>
      <c r="B23" s="409">
        <v>3.8</v>
      </c>
      <c r="C23" s="410">
        <v>13.99</v>
      </c>
      <c r="D23" s="406">
        <f t="shared" si="1"/>
        <v>53.162</v>
      </c>
      <c r="E23" s="407">
        <f t="shared" si="2"/>
        <v>1063.24</v>
      </c>
    </row>
    <row r="24" ht="15.75" customHeight="1">
      <c r="A24" s="408" t="s">
        <v>358</v>
      </c>
      <c r="B24" s="409">
        <v>10.8</v>
      </c>
      <c r="C24" s="410">
        <v>15.0</v>
      </c>
      <c r="D24" s="406">
        <f t="shared" si="1"/>
        <v>162</v>
      </c>
      <c r="E24" s="407">
        <f t="shared" si="2"/>
        <v>3240</v>
      </c>
    </row>
    <row r="25" ht="15.75" customHeight="1">
      <c r="A25" s="408" t="s">
        <v>359</v>
      </c>
      <c r="B25" s="409"/>
      <c r="C25" s="410">
        <v>13.0</v>
      </c>
      <c r="D25" s="406">
        <f t="shared" si="1"/>
        <v>0</v>
      </c>
      <c r="E25" s="407">
        <f t="shared" si="2"/>
        <v>0</v>
      </c>
    </row>
    <row r="26" ht="15.75" customHeight="1">
      <c r="A26" s="408" t="s">
        <v>360</v>
      </c>
      <c r="B26" s="409">
        <v>180.0</v>
      </c>
      <c r="C26" s="410">
        <v>4.99</v>
      </c>
      <c r="D26" s="406">
        <f t="shared" si="1"/>
        <v>898.2</v>
      </c>
      <c r="E26" s="407">
        <f t="shared" si="2"/>
        <v>17964</v>
      </c>
    </row>
    <row r="27" ht="15.75" customHeight="1">
      <c r="A27" s="408" t="s">
        <v>361</v>
      </c>
      <c r="B27" s="409"/>
      <c r="C27" s="410">
        <v>14.0</v>
      </c>
      <c r="D27" s="406">
        <f t="shared" si="1"/>
        <v>0</v>
      </c>
      <c r="E27" s="407">
        <f t="shared" si="2"/>
        <v>0</v>
      </c>
    </row>
    <row r="28" ht="15.75" customHeight="1">
      <c r="A28" s="408" t="s">
        <v>362</v>
      </c>
      <c r="B28" s="409"/>
      <c r="C28" s="410">
        <v>5.0</v>
      </c>
      <c r="D28" s="406">
        <f t="shared" si="1"/>
        <v>0</v>
      </c>
      <c r="E28" s="407">
        <f t="shared" si="2"/>
        <v>0</v>
      </c>
    </row>
    <row r="29" ht="15.75" customHeight="1">
      <c r="A29" s="408" t="s">
        <v>363</v>
      </c>
      <c r="B29" s="409">
        <v>80.0</v>
      </c>
      <c r="C29" s="410">
        <v>7.0</v>
      </c>
      <c r="D29" s="406">
        <f t="shared" si="1"/>
        <v>560</v>
      </c>
      <c r="E29" s="407">
        <f t="shared" si="2"/>
        <v>11200</v>
      </c>
    </row>
    <row r="30" ht="15.75" customHeight="1">
      <c r="A30" s="408" t="s">
        <v>364</v>
      </c>
      <c r="B30" s="411"/>
      <c r="C30" s="410">
        <v>7.95</v>
      </c>
      <c r="D30" s="406">
        <f t="shared" si="1"/>
        <v>0</v>
      </c>
      <c r="E30" s="407">
        <f t="shared" si="2"/>
        <v>0</v>
      </c>
    </row>
    <row r="31" ht="15.75" customHeight="1">
      <c r="A31" s="408" t="s">
        <v>365</v>
      </c>
      <c r="B31" s="409"/>
      <c r="C31" s="410">
        <v>9.0</v>
      </c>
      <c r="D31" s="406">
        <f t="shared" si="1"/>
        <v>0</v>
      </c>
      <c r="E31" s="407">
        <f t="shared" si="2"/>
        <v>0</v>
      </c>
    </row>
    <row r="32" ht="15.75" customHeight="1">
      <c r="A32" s="408" t="s">
        <v>366</v>
      </c>
      <c r="B32" s="409"/>
      <c r="C32" s="410">
        <v>9.25</v>
      </c>
      <c r="D32" s="406">
        <f t="shared" si="1"/>
        <v>0</v>
      </c>
      <c r="E32" s="407">
        <f t="shared" si="2"/>
        <v>0</v>
      </c>
    </row>
    <row r="33" ht="15.75" customHeight="1">
      <c r="A33" s="408" t="s">
        <v>367</v>
      </c>
      <c r="B33" s="409">
        <v>20.0</v>
      </c>
      <c r="C33" s="410">
        <v>5.99</v>
      </c>
      <c r="D33" s="406">
        <f t="shared" si="1"/>
        <v>119.8</v>
      </c>
      <c r="E33" s="407">
        <f t="shared" si="2"/>
        <v>2396</v>
      </c>
    </row>
    <row r="34" ht="15.75" customHeight="1">
      <c r="A34" s="408" t="s">
        <v>368</v>
      </c>
      <c r="B34" s="409"/>
      <c r="C34" s="410">
        <v>15.0</v>
      </c>
      <c r="D34" s="406">
        <f t="shared" si="1"/>
        <v>0</v>
      </c>
      <c r="E34" s="407">
        <f t="shared" si="2"/>
        <v>0</v>
      </c>
    </row>
    <row r="35" ht="15.75" customHeight="1">
      <c r="A35" s="408" t="s">
        <v>369</v>
      </c>
      <c r="B35" s="409">
        <v>23.0</v>
      </c>
      <c r="C35" s="410">
        <v>15.99</v>
      </c>
      <c r="D35" s="406">
        <f t="shared" si="1"/>
        <v>367.77</v>
      </c>
      <c r="E35" s="407">
        <f t="shared" si="2"/>
        <v>7355.4</v>
      </c>
    </row>
    <row r="36" ht="15.75" customHeight="1">
      <c r="A36" s="408" t="s">
        <v>370</v>
      </c>
      <c r="B36" s="409">
        <v>23.6</v>
      </c>
      <c r="C36" s="410">
        <v>3.99</v>
      </c>
      <c r="D36" s="406">
        <f t="shared" si="1"/>
        <v>94.164</v>
      </c>
      <c r="E36" s="407">
        <f t="shared" si="2"/>
        <v>1883.28</v>
      </c>
    </row>
    <row r="37" ht="15.75" customHeight="1">
      <c r="A37" s="408" t="s">
        <v>371</v>
      </c>
      <c r="B37" s="409"/>
      <c r="C37" s="410">
        <v>8.5</v>
      </c>
      <c r="D37" s="406">
        <f t="shared" si="1"/>
        <v>0</v>
      </c>
      <c r="E37" s="407">
        <f t="shared" si="2"/>
        <v>0</v>
      </c>
    </row>
    <row r="38" ht="15.75" customHeight="1">
      <c r="A38" s="408" t="s">
        <v>372</v>
      </c>
      <c r="B38" s="409"/>
      <c r="C38" s="410">
        <v>7.5</v>
      </c>
      <c r="D38" s="406">
        <f t="shared" si="1"/>
        <v>0</v>
      </c>
      <c r="E38" s="407">
        <f t="shared" si="2"/>
        <v>0</v>
      </c>
    </row>
    <row r="39" ht="15.75" customHeight="1">
      <c r="A39" s="408" t="s">
        <v>373</v>
      </c>
      <c r="B39" s="409"/>
      <c r="C39" s="410">
        <v>15.0</v>
      </c>
      <c r="D39" s="406">
        <f t="shared" si="1"/>
        <v>0</v>
      </c>
      <c r="E39" s="407">
        <f t="shared" si="2"/>
        <v>0</v>
      </c>
    </row>
    <row r="40" ht="15.75" customHeight="1">
      <c r="A40" s="408" t="s">
        <v>374</v>
      </c>
      <c r="B40" s="409"/>
      <c r="C40" s="410">
        <v>13.0</v>
      </c>
      <c r="D40" s="406">
        <f t="shared" si="1"/>
        <v>0</v>
      </c>
      <c r="E40" s="407">
        <f t="shared" si="2"/>
        <v>0</v>
      </c>
    </row>
    <row r="41" ht="15.75" customHeight="1">
      <c r="A41" s="408" t="s">
        <v>375</v>
      </c>
      <c r="B41" s="409"/>
      <c r="C41" s="410">
        <v>15.0</v>
      </c>
      <c r="D41" s="412">
        <v>35.0</v>
      </c>
      <c r="E41" s="407">
        <f t="shared" si="2"/>
        <v>700</v>
      </c>
    </row>
    <row r="42" ht="15.75" customHeight="1">
      <c r="A42" s="408" t="s">
        <v>376</v>
      </c>
      <c r="B42" s="409">
        <v>15.0</v>
      </c>
      <c r="C42" s="410">
        <v>7.59</v>
      </c>
      <c r="D42" s="406">
        <f t="shared" ref="D42:D52" si="3">C42*B42</f>
        <v>113.85</v>
      </c>
      <c r="E42" s="407">
        <f t="shared" si="2"/>
        <v>2277</v>
      </c>
    </row>
    <row r="43" ht="15.75" customHeight="1">
      <c r="A43" s="408" t="s">
        <v>377</v>
      </c>
      <c r="B43" s="409"/>
      <c r="C43" s="410">
        <v>9.0</v>
      </c>
      <c r="D43" s="406">
        <f t="shared" si="3"/>
        <v>0</v>
      </c>
      <c r="E43" s="407">
        <f t="shared" si="2"/>
        <v>0</v>
      </c>
    </row>
    <row r="44" ht="15.75" customHeight="1">
      <c r="A44" s="408" t="s">
        <v>378</v>
      </c>
      <c r="B44" s="409">
        <v>36.4</v>
      </c>
      <c r="C44" s="410">
        <v>9.99</v>
      </c>
      <c r="D44" s="406">
        <f t="shared" si="3"/>
        <v>363.636</v>
      </c>
      <c r="E44" s="407">
        <f t="shared" si="2"/>
        <v>7272.72</v>
      </c>
    </row>
    <row r="45" ht="15.75" customHeight="1">
      <c r="A45" s="408" t="s">
        <v>379</v>
      </c>
      <c r="B45" s="409">
        <v>7.8</v>
      </c>
      <c r="C45" s="410">
        <v>15.0</v>
      </c>
      <c r="D45" s="406">
        <f t="shared" si="3"/>
        <v>117</v>
      </c>
      <c r="E45" s="407">
        <f t="shared" si="2"/>
        <v>2340</v>
      </c>
    </row>
    <row r="46" ht="15.75" customHeight="1">
      <c r="A46" s="408" t="s">
        <v>380</v>
      </c>
      <c r="B46" s="409"/>
      <c r="C46" s="410">
        <v>2.0</v>
      </c>
      <c r="D46" s="406">
        <f t="shared" si="3"/>
        <v>0</v>
      </c>
      <c r="E46" s="407">
        <f t="shared" si="2"/>
        <v>0</v>
      </c>
    </row>
    <row r="47" ht="15.75" customHeight="1">
      <c r="A47" s="408" t="s">
        <v>381</v>
      </c>
      <c r="B47" s="409"/>
      <c r="C47" s="410">
        <v>10.0</v>
      </c>
      <c r="D47" s="406">
        <f t="shared" si="3"/>
        <v>0</v>
      </c>
      <c r="E47" s="407">
        <f t="shared" si="2"/>
        <v>0</v>
      </c>
    </row>
    <row r="48" ht="15.75" customHeight="1">
      <c r="A48" s="408" t="s">
        <v>382</v>
      </c>
      <c r="B48" s="409"/>
      <c r="C48" s="410">
        <v>4.5</v>
      </c>
      <c r="D48" s="406">
        <f t="shared" si="3"/>
        <v>0</v>
      </c>
      <c r="E48" s="407">
        <f t="shared" si="2"/>
        <v>0</v>
      </c>
    </row>
    <row r="49" ht="15.75" customHeight="1">
      <c r="A49" s="408" t="s">
        <v>383</v>
      </c>
      <c r="B49" s="409">
        <v>5.4</v>
      </c>
      <c r="C49" s="410">
        <v>7.99</v>
      </c>
      <c r="D49" s="406">
        <f t="shared" si="3"/>
        <v>43.146</v>
      </c>
      <c r="E49" s="407">
        <f t="shared" si="2"/>
        <v>862.92</v>
      </c>
    </row>
    <row r="50" ht="15.75" customHeight="1">
      <c r="A50" s="413" t="s">
        <v>384</v>
      </c>
      <c r="B50" s="409">
        <v>17.4</v>
      </c>
      <c r="C50" s="410">
        <v>8.99</v>
      </c>
      <c r="D50" s="406">
        <f t="shared" si="3"/>
        <v>156.426</v>
      </c>
      <c r="E50" s="407">
        <f t="shared" si="2"/>
        <v>3128.52</v>
      </c>
    </row>
    <row r="51" ht="15.75" customHeight="1">
      <c r="A51" s="413" t="s">
        <v>385</v>
      </c>
      <c r="B51" s="411"/>
      <c r="C51" s="410">
        <v>0.0</v>
      </c>
      <c r="D51" s="406">
        <f t="shared" si="3"/>
        <v>0</v>
      </c>
      <c r="E51" s="407">
        <f t="shared" si="2"/>
        <v>0</v>
      </c>
    </row>
    <row r="52" ht="15.75" customHeight="1">
      <c r="A52" s="413" t="s">
        <v>386</v>
      </c>
      <c r="B52" s="411"/>
      <c r="C52" s="410">
        <v>0.0</v>
      </c>
      <c r="D52" s="406">
        <f t="shared" si="3"/>
        <v>0</v>
      </c>
      <c r="E52" s="407">
        <f t="shared" si="2"/>
        <v>0</v>
      </c>
    </row>
    <row r="53" ht="15.75" customHeight="1">
      <c r="A53" s="74" t="s">
        <v>387</v>
      </c>
      <c r="B53" s="414">
        <f>sum(B12:B52)</f>
        <v>555.4</v>
      </c>
      <c r="C53" s="415"/>
      <c r="D53" s="416">
        <f t="shared" ref="D53:E53" si="4">sum(D13:D52)</f>
        <v>4077.176</v>
      </c>
      <c r="E53" s="416">
        <f t="shared" si="4"/>
        <v>81543.52</v>
      </c>
    </row>
    <row r="54" ht="15.75" customHeight="1">
      <c r="A54" s="74" t="s">
        <v>388</v>
      </c>
      <c r="B54" s="416">
        <f>D53/B53</f>
        <v>7.340972272</v>
      </c>
      <c r="D54" s="416">
        <f>D53/B53</f>
        <v>7.340972272</v>
      </c>
      <c r="E54" s="392"/>
    </row>
    <row r="55" ht="15.75" customHeight="1">
      <c r="A55" s="74" t="s">
        <v>389</v>
      </c>
      <c r="B55" s="417">
        <v>852.0</v>
      </c>
      <c r="D55" s="392"/>
      <c r="E55" s="392"/>
    </row>
    <row r="56" ht="15.75" customHeight="1">
      <c r="A56" s="74" t="s">
        <v>390</v>
      </c>
      <c r="B56" s="418">
        <f>B53/B55</f>
        <v>0.6518779343</v>
      </c>
      <c r="C56" s="402" t="s">
        <v>391</v>
      </c>
      <c r="D56" s="392" t="s">
        <v>392</v>
      </c>
      <c r="E56" s="392"/>
    </row>
    <row r="57" ht="15.75" customHeight="1">
      <c r="D57" s="392" t="s">
        <v>393</v>
      </c>
      <c r="E57" s="392"/>
    </row>
    <row r="58" ht="15.75" customHeight="1">
      <c r="A58" s="419" t="s">
        <v>394</v>
      </c>
      <c r="E58" s="392"/>
    </row>
    <row r="59" ht="15.75" customHeight="1">
      <c r="E59" s="392"/>
    </row>
    <row r="60" ht="15.75" customHeight="1">
      <c r="A60" s="298" t="s">
        <v>395</v>
      </c>
      <c r="B60" s="384"/>
      <c r="C60" s="384"/>
      <c r="D60" s="280"/>
      <c r="E60" s="392"/>
    </row>
    <row r="61" ht="15.75" customHeight="1">
      <c r="A61" s="420" t="s">
        <v>396</v>
      </c>
      <c r="E61" s="392"/>
    </row>
    <row r="62" ht="15.75" customHeight="1">
      <c r="A62" s="421" t="s">
        <v>397</v>
      </c>
      <c r="E62" s="392"/>
    </row>
    <row r="63" ht="15.75" customHeight="1">
      <c r="A63" s="422" t="s">
        <v>398</v>
      </c>
      <c r="B63" s="384"/>
      <c r="C63" s="384"/>
      <c r="D63" s="280"/>
      <c r="E63" s="392"/>
    </row>
    <row r="64" ht="15.75" customHeight="1">
      <c r="A64" s="423" t="s">
        <v>399</v>
      </c>
      <c r="B64" s="424">
        <v>85.0</v>
      </c>
      <c r="E64" s="392"/>
    </row>
    <row r="65" ht="15.75" customHeight="1">
      <c r="A65" s="425" t="s">
        <v>400</v>
      </c>
      <c r="B65" s="426" t="s">
        <v>401</v>
      </c>
      <c r="C65" s="427" t="s">
        <v>402</v>
      </c>
      <c r="D65" s="427" t="s">
        <v>403</v>
      </c>
      <c r="E65" s="392"/>
    </row>
    <row r="66" ht="15.75" customHeight="1">
      <c r="A66" s="428" t="s">
        <v>404</v>
      </c>
      <c r="B66" s="424">
        <v>0.85</v>
      </c>
      <c r="C66" s="429">
        <f>B55</f>
        <v>852</v>
      </c>
      <c r="D66" s="407">
        <f t="shared" ref="D66:D77" si="5">C66*B66</f>
        <v>724.2</v>
      </c>
      <c r="E66" s="430" t="s">
        <v>405</v>
      </c>
    </row>
    <row r="67" ht="15.75" customHeight="1">
      <c r="A67" s="428" t="s">
        <v>406</v>
      </c>
      <c r="B67" s="424">
        <v>0.5</v>
      </c>
      <c r="C67" s="413">
        <f>B30+B13+B31+B43+B29</f>
        <v>80</v>
      </c>
      <c r="D67" s="407">
        <f t="shared" si="5"/>
        <v>40</v>
      </c>
      <c r="E67" s="392"/>
    </row>
    <row r="68" ht="15.75" customHeight="1">
      <c r="A68" s="431" t="s">
        <v>362</v>
      </c>
      <c r="B68" s="432">
        <v>0.4</v>
      </c>
      <c r="C68" s="429">
        <v>0.0</v>
      </c>
      <c r="D68" s="407">
        <f t="shared" si="5"/>
        <v>0</v>
      </c>
      <c r="E68" s="392"/>
    </row>
    <row r="69" ht="15.75" customHeight="1">
      <c r="A69" s="431" t="s">
        <v>363</v>
      </c>
      <c r="B69" s="432">
        <v>1.75</v>
      </c>
      <c r="C69" s="429">
        <v>0.0</v>
      </c>
      <c r="D69" s="407">
        <f t="shared" si="5"/>
        <v>0</v>
      </c>
      <c r="E69" s="392"/>
    </row>
    <row r="70" ht="15.75" customHeight="1">
      <c r="A70" s="428" t="s">
        <v>407</v>
      </c>
      <c r="B70" s="432">
        <v>1.25</v>
      </c>
      <c r="C70" s="429">
        <v>0.0</v>
      </c>
      <c r="D70" s="407">
        <f t="shared" si="5"/>
        <v>0</v>
      </c>
      <c r="E70" s="392"/>
    </row>
    <row r="71" ht="15.75" customHeight="1">
      <c r="A71" s="428" t="s">
        <v>351</v>
      </c>
      <c r="B71" s="424">
        <v>1.75</v>
      </c>
      <c r="C71" s="429">
        <v>0.0</v>
      </c>
      <c r="D71" s="407">
        <f t="shared" si="5"/>
        <v>0</v>
      </c>
      <c r="E71" s="392"/>
    </row>
    <row r="72" ht="15.75" customHeight="1">
      <c r="A72" s="428" t="s">
        <v>408</v>
      </c>
      <c r="B72" s="424">
        <v>1.25</v>
      </c>
      <c r="C72" s="429">
        <v>0.0</v>
      </c>
      <c r="D72" s="407">
        <f t="shared" si="5"/>
        <v>0</v>
      </c>
      <c r="E72" s="392"/>
    </row>
    <row r="73" ht="15.75" customHeight="1">
      <c r="A73" s="428" t="s">
        <v>409</v>
      </c>
      <c r="B73" s="432">
        <v>1.25</v>
      </c>
      <c r="C73" s="429">
        <v>0.0</v>
      </c>
      <c r="D73" s="407">
        <f t="shared" si="5"/>
        <v>0</v>
      </c>
      <c r="E73" s="392"/>
    </row>
    <row r="74" ht="15.75" customHeight="1">
      <c r="A74" s="428" t="s">
        <v>410</v>
      </c>
      <c r="B74" s="432">
        <v>3.5</v>
      </c>
      <c r="C74" s="429">
        <v>0.0</v>
      </c>
      <c r="D74" s="407">
        <f t="shared" si="5"/>
        <v>0</v>
      </c>
      <c r="E74" s="392"/>
    </row>
    <row r="75" ht="15.75" customHeight="1">
      <c r="A75" s="428" t="s">
        <v>411</v>
      </c>
      <c r="B75" s="432">
        <v>0.0</v>
      </c>
      <c r="C75" s="429">
        <v>0.0</v>
      </c>
      <c r="D75" s="407">
        <f t="shared" si="5"/>
        <v>0</v>
      </c>
      <c r="E75" s="392"/>
    </row>
    <row r="76" ht="15.75" customHeight="1">
      <c r="A76" s="428" t="s">
        <v>385</v>
      </c>
      <c r="B76" s="432">
        <v>0.0</v>
      </c>
      <c r="C76" s="429">
        <v>0.0</v>
      </c>
      <c r="D76" s="407">
        <f t="shared" si="5"/>
        <v>0</v>
      </c>
      <c r="E76" s="392"/>
    </row>
    <row r="77" ht="15.75" customHeight="1">
      <c r="A77" s="428" t="s">
        <v>386</v>
      </c>
      <c r="B77" s="432">
        <v>0.0</v>
      </c>
      <c r="C77" s="429">
        <v>0.0</v>
      </c>
      <c r="D77" s="407">
        <f t="shared" si="5"/>
        <v>0</v>
      </c>
      <c r="E77" s="392"/>
    </row>
    <row r="78" ht="15.75" customHeight="1">
      <c r="A78" s="433" t="s">
        <v>412</v>
      </c>
      <c r="B78" s="434"/>
      <c r="C78" s="434"/>
      <c r="D78" s="435">
        <f>sum(D66:D77)+B64</f>
        <v>849.2</v>
      </c>
      <c r="E78" s="392"/>
    </row>
    <row r="79" ht="15.75" customHeight="1">
      <c r="A79" s="436" t="s">
        <v>413</v>
      </c>
      <c r="B79" s="384"/>
      <c r="C79" s="384"/>
      <c r="D79" s="280"/>
      <c r="E79" s="392"/>
    </row>
    <row r="80" ht="15.75" customHeight="1">
      <c r="A80" s="305" t="s">
        <v>261</v>
      </c>
      <c r="B80" s="437">
        <f>'Calculator CowCalf Raising'!C44</f>
        <v>20000</v>
      </c>
      <c r="E80" s="392"/>
    </row>
    <row r="81" ht="15.75" customHeight="1">
      <c r="A81" s="305" t="s">
        <v>414</v>
      </c>
      <c r="B81" s="312">
        <v>0.2</v>
      </c>
      <c r="C81" s="438" t="s">
        <v>415</v>
      </c>
      <c r="D81" s="439">
        <f>B81+'Calculator Feeder to Finish'!F36</f>
        <v>0.85</v>
      </c>
      <c r="E81" s="392"/>
    </row>
    <row r="82" ht="15.75" customHeight="1">
      <c r="A82" s="305" t="s">
        <v>416</v>
      </c>
      <c r="B82" s="437">
        <f>B81*B80</f>
        <v>4000</v>
      </c>
      <c r="E82" s="392"/>
    </row>
    <row r="83" ht="15.75" customHeight="1">
      <c r="A83" s="440" t="s">
        <v>417</v>
      </c>
      <c r="B83" s="407">
        <f>B82/A7</f>
        <v>200</v>
      </c>
      <c r="E83" s="392"/>
    </row>
    <row r="84" ht="15.75" customHeight="1">
      <c r="A84" s="441" t="s">
        <v>418</v>
      </c>
      <c r="B84" s="280"/>
      <c r="E84" s="392"/>
    </row>
    <row r="85" ht="15.75" customHeight="1">
      <c r="A85" s="423" t="s">
        <v>419</v>
      </c>
      <c r="B85" s="424">
        <v>2400.0</v>
      </c>
      <c r="E85" s="392"/>
    </row>
    <row r="86" ht="15.75" customHeight="1">
      <c r="A86" s="423" t="s">
        <v>420</v>
      </c>
      <c r="B86" s="424">
        <v>1200.0</v>
      </c>
      <c r="E86" s="392"/>
    </row>
    <row r="87" ht="15.75" customHeight="1">
      <c r="A87" s="423" t="s">
        <v>421</v>
      </c>
      <c r="B87" s="424">
        <v>500.0</v>
      </c>
      <c r="E87" s="392"/>
    </row>
    <row r="88" ht="15.75" customHeight="1">
      <c r="A88" s="423" t="s">
        <v>422</v>
      </c>
      <c r="B88" s="424">
        <v>360.0</v>
      </c>
      <c r="E88" s="392"/>
    </row>
    <row r="89" ht="15.75" customHeight="1">
      <c r="A89" s="74" t="s">
        <v>423</v>
      </c>
      <c r="B89" s="442">
        <v>0.0</v>
      </c>
      <c r="E89" s="392"/>
    </row>
    <row r="90" ht="15.75" customHeight="1">
      <c r="A90" s="74" t="s">
        <v>423</v>
      </c>
      <c r="B90" s="442">
        <v>0.0</v>
      </c>
      <c r="E90" s="392"/>
    </row>
    <row r="91" ht="15.75" customHeight="1">
      <c r="A91" s="443" t="s">
        <v>424</v>
      </c>
      <c r="B91" s="406">
        <f>sum(B85:B90)</f>
        <v>4460</v>
      </c>
      <c r="E91" s="392"/>
    </row>
    <row r="92" ht="15.75" customHeight="1">
      <c r="A92" s="444" t="s">
        <v>425</v>
      </c>
      <c r="B92" s="406">
        <f>B91/A7</f>
        <v>223</v>
      </c>
      <c r="E92" s="392"/>
    </row>
    <row r="93" ht="15.75" customHeight="1">
      <c r="A93" s="445"/>
      <c r="B93" s="392"/>
      <c r="E93" s="392"/>
    </row>
    <row r="94" ht="15.75" customHeight="1">
      <c r="A94" s="272"/>
      <c r="B94" s="320" t="s">
        <v>426</v>
      </c>
      <c r="C94" s="320" t="s">
        <v>427</v>
      </c>
      <c r="E94" s="392"/>
    </row>
    <row r="95" ht="15.75" customHeight="1">
      <c r="A95" s="274" t="s">
        <v>428</v>
      </c>
      <c r="B95" s="323">
        <f>D53</f>
        <v>4077.176</v>
      </c>
      <c r="C95" s="319">
        <f t="shared" ref="C95:C101" si="6">B95*$A$7</f>
        <v>81543.52</v>
      </c>
      <c r="E95" s="392"/>
    </row>
    <row r="96" ht="15.75" customHeight="1">
      <c r="A96" s="274" t="s">
        <v>429</v>
      </c>
      <c r="B96" s="323">
        <f>'Calculator Feeder to Finish'!C45</f>
        <v>2567.5</v>
      </c>
      <c r="C96" s="319">
        <f t="shared" si="6"/>
        <v>51350</v>
      </c>
      <c r="E96" s="392"/>
    </row>
    <row r="97" ht="15.75" customHeight="1">
      <c r="A97" s="274" t="s">
        <v>430</v>
      </c>
      <c r="B97" s="323">
        <f>D78</f>
        <v>849.2</v>
      </c>
      <c r="C97" s="319">
        <f t="shared" si="6"/>
        <v>16984</v>
      </c>
      <c r="E97" s="392"/>
    </row>
    <row r="98" ht="15.75" customHeight="1">
      <c r="A98" s="274" t="s">
        <v>431</v>
      </c>
      <c r="B98" s="323">
        <f>B83</f>
        <v>200</v>
      </c>
      <c r="C98" s="319">
        <f t="shared" si="6"/>
        <v>4000</v>
      </c>
      <c r="E98" s="392"/>
    </row>
    <row r="99" ht="15.75" customHeight="1">
      <c r="A99" s="274" t="s">
        <v>432</v>
      </c>
      <c r="B99" s="323">
        <f>B92</f>
        <v>223</v>
      </c>
      <c r="C99" s="319">
        <f t="shared" si="6"/>
        <v>4460</v>
      </c>
      <c r="E99" s="392"/>
    </row>
    <row r="100" ht="15.75" customHeight="1">
      <c r="A100" s="274" t="s">
        <v>433</v>
      </c>
      <c r="B100" s="323">
        <f>sum(B96:B99)</f>
        <v>3839.7</v>
      </c>
      <c r="C100" s="319">
        <f t="shared" si="6"/>
        <v>76794</v>
      </c>
      <c r="E100" s="392"/>
    </row>
    <row r="101" ht="15.75" customHeight="1">
      <c r="A101" s="274" t="s">
        <v>434</v>
      </c>
      <c r="B101" s="323">
        <f>B95-B100</f>
        <v>237.476</v>
      </c>
      <c r="C101" s="319">
        <f t="shared" si="6"/>
        <v>4749.52</v>
      </c>
      <c r="E101" s="392"/>
    </row>
    <row r="102" ht="15.75" customHeight="1">
      <c r="A102" s="274" t="s">
        <v>434</v>
      </c>
      <c r="B102" s="327">
        <f t="shared" ref="B102:C102" si="7">B101/B95</f>
        <v>0.05824521679</v>
      </c>
      <c r="C102" s="327">
        <f t="shared" si="7"/>
        <v>0.05824521679</v>
      </c>
      <c r="E102" s="392"/>
    </row>
    <row r="103" ht="15.75" customHeight="1">
      <c r="E103" s="392"/>
    </row>
    <row r="104" ht="15.75" customHeight="1">
      <c r="A104" s="446" t="s">
        <v>435</v>
      </c>
      <c r="E104" s="392"/>
    </row>
    <row r="105" ht="15.75" customHeight="1">
      <c r="E105" s="392"/>
    </row>
    <row r="106" ht="15.75" customHeight="1">
      <c r="E106" s="392"/>
    </row>
    <row r="107" ht="15.75" customHeight="1">
      <c r="E107" s="392"/>
    </row>
    <row r="108" ht="15.75" customHeight="1">
      <c r="E108" s="392"/>
    </row>
    <row r="109" ht="15.75" customHeight="1">
      <c r="E109" s="392"/>
    </row>
    <row r="110" ht="15.75" customHeight="1">
      <c r="E110" s="392"/>
    </row>
    <row r="111" ht="15.75" customHeight="1">
      <c r="E111" s="392"/>
    </row>
    <row r="112" ht="15.75" customHeight="1">
      <c r="E112" s="392"/>
    </row>
    <row r="113" ht="15.75" customHeight="1">
      <c r="E113" s="392"/>
    </row>
    <row r="114" ht="15.75" customHeight="1">
      <c r="E114" s="392"/>
    </row>
    <row r="115" ht="15.75" customHeight="1">
      <c r="E115" s="392"/>
    </row>
    <row r="116" ht="15.75" customHeight="1">
      <c r="E116" s="392"/>
    </row>
    <row r="117" ht="15.75" customHeight="1">
      <c r="E117" s="392"/>
    </row>
    <row r="118" ht="15.75" customHeight="1">
      <c r="E118" s="392"/>
    </row>
    <row r="119" ht="15.75" customHeight="1">
      <c r="E119" s="392"/>
    </row>
    <row r="120" ht="15.75" customHeight="1">
      <c r="E120" s="392"/>
    </row>
    <row r="121" ht="15.75" customHeight="1">
      <c r="E121" s="392"/>
    </row>
    <row r="122" ht="15.75" customHeight="1">
      <c r="E122" s="392"/>
    </row>
    <row r="123" ht="15.75" customHeight="1">
      <c r="E123" s="392"/>
    </row>
    <row r="124" ht="15.75" customHeight="1">
      <c r="E124" s="392"/>
    </row>
    <row r="125" ht="15.75" customHeight="1">
      <c r="E125" s="392"/>
    </row>
    <row r="126" ht="15.75" customHeight="1">
      <c r="E126" s="392"/>
    </row>
    <row r="127" ht="15.75" customHeight="1">
      <c r="E127" s="392"/>
    </row>
    <row r="128" ht="15.75" customHeight="1">
      <c r="E128" s="392"/>
    </row>
    <row r="129" ht="15.75" customHeight="1">
      <c r="E129" s="392"/>
    </row>
    <row r="130" ht="15.75" customHeight="1">
      <c r="E130" s="392"/>
    </row>
    <row r="131" ht="15.75" customHeight="1">
      <c r="E131" s="392"/>
    </row>
    <row r="132" ht="15.75" customHeight="1">
      <c r="E132" s="392"/>
    </row>
    <row r="133" ht="15.75" customHeight="1">
      <c r="E133" s="392"/>
    </row>
    <row r="134" ht="15.75" customHeight="1">
      <c r="E134" s="392"/>
    </row>
    <row r="135" ht="15.75" customHeight="1">
      <c r="E135" s="392"/>
    </row>
    <row r="136" ht="15.75" customHeight="1">
      <c r="E136" s="392"/>
    </row>
    <row r="137" ht="15.75" customHeight="1">
      <c r="E137" s="392"/>
    </row>
    <row r="138" ht="15.75" customHeight="1">
      <c r="E138" s="392"/>
    </row>
    <row r="139" ht="15.75" customHeight="1">
      <c r="E139" s="392"/>
    </row>
    <row r="140" ht="15.75" customHeight="1">
      <c r="E140" s="392"/>
    </row>
    <row r="141" ht="15.75" customHeight="1">
      <c r="E141" s="392"/>
    </row>
    <row r="142" ht="15.75" customHeight="1">
      <c r="E142" s="392"/>
    </row>
    <row r="143" ht="15.75" customHeight="1">
      <c r="E143" s="392"/>
    </row>
    <row r="144" ht="15.75" customHeight="1">
      <c r="E144" s="392"/>
    </row>
    <row r="145" ht="15.75" customHeight="1">
      <c r="E145" s="392"/>
    </row>
    <row r="146" ht="15.75" customHeight="1">
      <c r="E146" s="392"/>
    </row>
    <row r="147" ht="15.75" customHeight="1">
      <c r="E147" s="392"/>
    </row>
    <row r="148" ht="15.75" customHeight="1">
      <c r="E148" s="392"/>
    </row>
    <row r="149" ht="15.75" customHeight="1">
      <c r="E149" s="392"/>
    </row>
    <row r="150" ht="15.75" customHeight="1">
      <c r="E150" s="392"/>
    </row>
    <row r="151" ht="15.75" customHeight="1">
      <c r="E151" s="392"/>
    </row>
    <row r="152" ht="15.75" customHeight="1">
      <c r="E152" s="392"/>
    </row>
    <row r="153" ht="15.75" customHeight="1">
      <c r="E153" s="392"/>
    </row>
    <row r="154" ht="15.75" customHeight="1">
      <c r="E154" s="392"/>
    </row>
    <row r="155" ht="15.75" customHeight="1">
      <c r="E155" s="392"/>
    </row>
    <row r="156" ht="15.75" customHeight="1">
      <c r="E156" s="392"/>
    </row>
    <row r="157" ht="15.75" customHeight="1">
      <c r="E157" s="392"/>
    </row>
    <row r="158" ht="15.75" customHeight="1">
      <c r="E158" s="392"/>
    </row>
    <row r="159" ht="15.75" customHeight="1">
      <c r="E159" s="392"/>
    </row>
    <row r="160" ht="15.75" customHeight="1">
      <c r="E160" s="392"/>
    </row>
    <row r="161" ht="15.75" customHeight="1">
      <c r="E161" s="392"/>
    </row>
    <row r="162" ht="15.75" customHeight="1">
      <c r="E162" s="392"/>
    </row>
    <row r="163" ht="15.75" customHeight="1">
      <c r="E163" s="392"/>
    </row>
    <row r="164" ht="15.75" customHeight="1">
      <c r="E164" s="392"/>
    </row>
    <row r="165" ht="15.75" customHeight="1">
      <c r="E165" s="392"/>
    </row>
    <row r="166" ht="15.75" customHeight="1">
      <c r="E166" s="392"/>
    </row>
    <row r="167" ht="15.75" customHeight="1">
      <c r="E167" s="392"/>
    </row>
    <row r="168" ht="15.75" customHeight="1">
      <c r="E168" s="392"/>
    </row>
    <row r="169" ht="15.75" customHeight="1">
      <c r="E169" s="392"/>
    </row>
    <row r="170" ht="15.75" customHeight="1">
      <c r="E170" s="392"/>
    </row>
    <row r="171" ht="15.75" customHeight="1">
      <c r="E171" s="392"/>
    </row>
    <row r="172" ht="15.75" customHeight="1">
      <c r="E172" s="392"/>
    </row>
    <row r="173" ht="15.75" customHeight="1">
      <c r="E173" s="392"/>
    </row>
    <row r="174" ht="15.75" customHeight="1">
      <c r="E174" s="392"/>
    </row>
    <row r="175" ht="15.75" customHeight="1">
      <c r="E175" s="392"/>
    </row>
    <row r="176" ht="15.75" customHeight="1">
      <c r="E176" s="392"/>
    </row>
    <row r="177" ht="15.75" customHeight="1">
      <c r="E177" s="392"/>
    </row>
    <row r="178" ht="15.75" customHeight="1">
      <c r="E178" s="392"/>
    </row>
    <row r="179" ht="15.75" customHeight="1">
      <c r="E179" s="392"/>
    </row>
    <row r="180" ht="15.75" customHeight="1">
      <c r="E180" s="392"/>
    </row>
    <row r="181" ht="15.75" customHeight="1">
      <c r="E181" s="392"/>
    </row>
    <row r="182" ht="15.75" customHeight="1">
      <c r="E182" s="392"/>
    </row>
    <row r="183" ht="15.75" customHeight="1">
      <c r="E183" s="392"/>
    </row>
    <row r="184" ht="15.75" customHeight="1">
      <c r="E184" s="392"/>
    </row>
    <row r="185" ht="15.75" customHeight="1">
      <c r="E185" s="392"/>
    </row>
    <row r="186" ht="15.75" customHeight="1">
      <c r="E186" s="392"/>
    </row>
    <row r="187" ht="15.75" customHeight="1">
      <c r="E187" s="392"/>
    </row>
    <row r="188" ht="15.75" customHeight="1">
      <c r="E188" s="392"/>
    </row>
    <row r="189" ht="15.75" customHeight="1">
      <c r="E189" s="392"/>
    </row>
    <row r="190" ht="15.75" customHeight="1">
      <c r="E190" s="392"/>
    </row>
    <row r="191" ht="15.75" customHeight="1">
      <c r="E191" s="392"/>
    </row>
    <row r="192" ht="15.75" customHeight="1">
      <c r="E192" s="392"/>
    </row>
    <row r="193" ht="15.75" customHeight="1">
      <c r="E193" s="392"/>
    </row>
    <row r="194" ht="15.75" customHeight="1">
      <c r="E194" s="392"/>
    </row>
    <row r="195" ht="15.75" customHeight="1">
      <c r="E195" s="392"/>
    </row>
    <row r="196" ht="15.75" customHeight="1">
      <c r="E196" s="392"/>
    </row>
    <row r="197" ht="15.75" customHeight="1">
      <c r="E197" s="392"/>
    </row>
    <row r="198" ht="15.75" customHeight="1">
      <c r="E198" s="392"/>
    </row>
    <row r="199" ht="15.75" customHeight="1">
      <c r="E199" s="392"/>
    </row>
    <row r="200" ht="15.75" customHeight="1">
      <c r="E200" s="392"/>
    </row>
    <row r="201" ht="15.75" customHeight="1">
      <c r="E201" s="392"/>
    </row>
    <row r="202" ht="15.75" customHeight="1">
      <c r="E202" s="392"/>
    </row>
    <row r="203" ht="15.75" customHeight="1">
      <c r="E203" s="392"/>
    </row>
    <row r="204" ht="15.75" customHeight="1">
      <c r="E204" s="392"/>
    </row>
    <row r="205" ht="15.75" customHeight="1">
      <c r="E205" s="392"/>
    </row>
    <row r="206" ht="15.75" customHeight="1">
      <c r="E206" s="392"/>
    </row>
    <row r="207" ht="15.75" customHeight="1">
      <c r="E207" s="392"/>
    </row>
    <row r="208" ht="15.75" customHeight="1">
      <c r="E208" s="392"/>
    </row>
    <row r="209" ht="15.75" customHeight="1">
      <c r="E209" s="392"/>
    </row>
    <row r="210" ht="15.75" customHeight="1">
      <c r="E210" s="392"/>
    </row>
    <row r="211" ht="15.75" customHeight="1">
      <c r="E211" s="392"/>
    </row>
    <row r="212" ht="15.75" customHeight="1">
      <c r="E212" s="392"/>
    </row>
    <row r="213" ht="15.75" customHeight="1">
      <c r="E213" s="392"/>
    </row>
    <row r="214" ht="15.75" customHeight="1">
      <c r="E214" s="392"/>
    </row>
    <row r="215" ht="15.75" customHeight="1">
      <c r="E215" s="392"/>
    </row>
    <row r="216" ht="15.75" customHeight="1">
      <c r="E216" s="392"/>
    </row>
    <row r="217" ht="15.75" customHeight="1">
      <c r="E217" s="392"/>
    </row>
    <row r="218" ht="15.75" customHeight="1">
      <c r="E218" s="392"/>
    </row>
    <row r="219" ht="15.75" customHeight="1">
      <c r="E219" s="392"/>
    </row>
    <row r="220" ht="15.75" customHeight="1">
      <c r="E220" s="392"/>
    </row>
    <row r="221" ht="15.75" customHeight="1">
      <c r="E221" s="392"/>
    </row>
    <row r="222" ht="15.75" customHeight="1">
      <c r="E222" s="392"/>
    </row>
    <row r="223" ht="15.75" customHeight="1">
      <c r="E223" s="392"/>
    </row>
    <row r="224" ht="15.75" customHeight="1">
      <c r="E224" s="392"/>
    </row>
    <row r="225" ht="15.75" customHeight="1">
      <c r="E225" s="392"/>
    </row>
    <row r="226" ht="15.75" customHeight="1">
      <c r="E226" s="392"/>
    </row>
    <row r="227" ht="15.75" customHeight="1">
      <c r="E227" s="392"/>
    </row>
    <row r="228" ht="15.75" customHeight="1">
      <c r="E228" s="392"/>
    </row>
    <row r="229" ht="15.75" customHeight="1">
      <c r="E229" s="392"/>
    </row>
    <row r="230" ht="15.75" customHeight="1">
      <c r="E230" s="392"/>
    </row>
    <row r="231" ht="15.75" customHeight="1">
      <c r="E231" s="392"/>
    </row>
    <row r="232" ht="15.75" customHeight="1">
      <c r="E232" s="392"/>
    </row>
    <row r="233" ht="15.75" customHeight="1">
      <c r="E233" s="392"/>
    </row>
    <row r="234" ht="15.75" customHeight="1">
      <c r="E234" s="392"/>
    </row>
    <row r="235" ht="15.75" customHeight="1">
      <c r="E235" s="392"/>
    </row>
    <row r="236" ht="15.75" customHeight="1">
      <c r="E236" s="392"/>
    </row>
    <row r="237" ht="15.75" customHeight="1">
      <c r="E237" s="392"/>
    </row>
    <row r="238" ht="15.75" customHeight="1">
      <c r="E238" s="392"/>
    </row>
    <row r="239" ht="15.75" customHeight="1">
      <c r="E239" s="392"/>
    </row>
    <row r="240" ht="15.75" customHeight="1">
      <c r="E240" s="392"/>
    </row>
    <row r="241" ht="15.75" customHeight="1">
      <c r="E241" s="392"/>
    </row>
    <row r="242" ht="15.75" customHeight="1">
      <c r="E242" s="392"/>
    </row>
    <row r="243" ht="15.75" customHeight="1">
      <c r="E243" s="392"/>
    </row>
    <row r="244" ht="15.75" customHeight="1">
      <c r="E244" s="392"/>
    </row>
    <row r="245" ht="15.75" customHeight="1">
      <c r="E245" s="392"/>
    </row>
    <row r="246" ht="15.75" customHeight="1">
      <c r="E246" s="392"/>
    </row>
    <row r="247" ht="15.75" customHeight="1">
      <c r="E247" s="392"/>
    </row>
    <row r="248" ht="15.75" customHeight="1">
      <c r="E248" s="392"/>
    </row>
    <row r="249" ht="15.75" customHeight="1">
      <c r="E249" s="392"/>
    </row>
    <row r="250" ht="15.75" customHeight="1">
      <c r="E250" s="392"/>
    </row>
    <row r="251" ht="15.75" customHeight="1">
      <c r="E251" s="392"/>
    </row>
    <row r="252" ht="15.75" customHeight="1">
      <c r="E252" s="392"/>
    </row>
    <row r="253" ht="15.75" customHeight="1">
      <c r="E253" s="392"/>
    </row>
    <row r="254" ht="15.75" customHeight="1">
      <c r="E254" s="392"/>
    </row>
    <row r="255" ht="15.75" customHeight="1">
      <c r="E255" s="392"/>
    </row>
    <row r="256" ht="15.75" customHeight="1">
      <c r="E256" s="392"/>
    </row>
    <row r="257" ht="15.75" customHeight="1">
      <c r="E257" s="392"/>
    </row>
    <row r="258" ht="15.75" customHeight="1">
      <c r="E258" s="392"/>
    </row>
    <row r="259" ht="15.75" customHeight="1">
      <c r="E259" s="392"/>
    </row>
    <row r="260" ht="15.75" customHeight="1">
      <c r="E260" s="392"/>
    </row>
    <row r="261" ht="15.75" customHeight="1">
      <c r="E261" s="392"/>
    </row>
    <row r="262" ht="15.75" customHeight="1">
      <c r="E262" s="392"/>
    </row>
    <row r="263" ht="15.75" customHeight="1">
      <c r="E263" s="392"/>
    </row>
    <row r="264" ht="15.75" customHeight="1">
      <c r="E264" s="392"/>
    </row>
    <row r="265" ht="15.75" customHeight="1">
      <c r="E265" s="392"/>
    </row>
    <row r="266" ht="15.75" customHeight="1">
      <c r="E266" s="392"/>
    </row>
    <row r="267" ht="15.75" customHeight="1">
      <c r="E267" s="392"/>
    </row>
    <row r="268" ht="15.75" customHeight="1">
      <c r="E268" s="392"/>
    </row>
    <row r="269" ht="15.75" customHeight="1">
      <c r="E269" s="392"/>
    </row>
    <row r="270" ht="15.75" customHeight="1">
      <c r="E270" s="392"/>
    </row>
    <row r="271" ht="15.75" customHeight="1">
      <c r="E271" s="392"/>
    </row>
    <row r="272" ht="15.75" customHeight="1">
      <c r="E272" s="392"/>
    </row>
    <row r="273" ht="15.75" customHeight="1">
      <c r="E273" s="392"/>
    </row>
    <row r="274" ht="15.75" customHeight="1">
      <c r="E274" s="392"/>
    </row>
    <row r="275" ht="15.75" customHeight="1">
      <c r="E275" s="392"/>
    </row>
    <row r="276" ht="15.75" customHeight="1">
      <c r="E276" s="392"/>
    </row>
    <row r="277" ht="15.75" customHeight="1">
      <c r="E277" s="392"/>
    </row>
    <row r="278" ht="15.75" customHeight="1">
      <c r="E278" s="392"/>
    </row>
    <row r="279" ht="15.75" customHeight="1">
      <c r="E279" s="392"/>
    </row>
    <row r="280" ht="15.75" customHeight="1">
      <c r="E280" s="392"/>
    </row>
    <row r="281" ht="15.75" customHeight="1">
      <c r="E281" s="392"/>
    </row>
    <row r="282" ht="15.75" customHeight="1">
      <c r="E282" s="392"/>
    </row>
    <row r="283" ht="15.75" customHeight="1">
      <c r="E283" s="392"/>
    </row>
    <row r="284" ht="15.75" customHeight="1">
      <c r="E284" s="392"/>
    </row>
    <row r="285" ht="15.75" customHeight="1">
      <c r="E285" s="392"/>
    </row>
    <row r="286" ht="15.75" customHeight="1">
      <c r="E286" s="392"/>
    </row>
    <row r="287" ht="15.75" customHeight="1">
      <c r="E287" s="392"/>
    </row>
    <row r="288" ht="15.75" customHeight="1">
      <c r="E288" s="392"/>
    </row>
    <row r="289" ht="15.75" customHeight="1">
      <c r="E289" s="392"/>
    </row>
    <row r="290" ht="15.75" customHeight="1">
      <c r="E290" s="392"/>
    </row>
    <row r="291" ht="15.75" customHeight="1">
      <c r="E291" s="392"/>
    </row>
    <row r="292" ht="15.75" customHeight="1">
      <c r="E292" s="392"/>
    </row>
    <row r="293" ht="15.75" customHeight="1">
      <c r="E293" s="392"/>
    </row>
    <row r="294" ht="15.75" customHeight="1">
      <c r="E294" s="392"/>
    </row>
    <row r="295" ht="15.75" customHeight="1">
      <c r="E295" s="392"/>
    </row>
    <row r="296" ht="15.75" customHeight="1">
      <c r="E296" s="392"/>
    </row>
    <row r="297" ht="15.75" customHeight="1">
      <c r="E297" s="392"/>
    </row>
    <row r="298" ht="15.75" customHeight="1">
      <c r="E298" s="392"/>
    </row>
    <row r="299" ht="15.75" customHeight="1">
      <c r="E299" s="392"/>
    </row>
    <row r="300" ht="15.75" customHeight="1">
      <c r="E300" s="392"/>
    </row>
    <row r="301" ht="15.75" customHeight="1">
      <c r="E301" s="392"/>
    </row>
    <row r="302" ht="15.75" customHeight="1">
      <c r="E302" s="392"/>
    </row>
    <row r="303" ht="15.75" customHeight="1">
      <c r="E303" s="392"/>
    </row>
    <row r="304" ht="15.75" customHeight="1">
      <c r="E304" s="392"/>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4:D4"/>
    <mergeCell ref="A5:D5"/>
    <mergeCell ref="A6:D6"/>
    <mergeCell ref="A7:D7"/>
    <mergeCell ref="A9:D9"/>
    <mergeCell ref="A60:D60"/>
    <mergeCell ref="A61:D61"/>
    <mergeCell ref="C89:D89"/>
    <mergeCell ref="C90:D90"/>
    <mergeCell ref="A63:D63"/>
    <mergeCell ref="A79:D79"/>
    <mergeCell ref="A84:B84"/>
    <mergeCell ref="C85:D85"/>
    <mergeCell ref="C86:D86"/>
    <mergeCell ref="C87:D87"/>
    <mergeCell ref="C88:D88"/>
  </mergeCell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4.71"/>
    <col customWidth="1" min="2" max="6" width="16.43"/>
  </cols>
  <sheetData>
    <row r="1">
      <c r="A1" s="390" t="s">
        <v>436</v>
      </c>
      <c r="B1" s="447"/>
      <c r="C1" s="447"/>
      <c r="D1" s="447"/>
      <c r="E1" s="447"/>
      <c r="F1" s="447"/>
    </row>
    <row r="2">
      <c r="A2" s="393" t="s">
        <v>210</v>
      </c>
      <c r="B2" s="447"/>
      <c r="C2" s="447"/>
      <c r="D2" s="447"/>
      <c r="E2" s="447"/>
      <c r="F2" s="447"/>
    </row>
    <row r="3">
      <c r="B3" s="447"/>
      <c r="C3" s="447"/>
      <c r="D3" s="447"/>
      <c r="E3" s="447"/>
      <c r="F3" s="447"/>
    </row>
    <row r="4">
      <c r="A4" s="420" t="s">
        <v>437</v>
      </c>
      <c r="D4" s="447"/>
      <c r="E4" s="447"/>
      <c r="F4" s="447"/>
    </row>
    <row r="5">
      <c r="B5" s="447"/>
      <c r="C5" s="447"/>
      <c r="D5" s="447"/>
      <c r="E5" s="447"/>
      <c r="F5" s="447"/>
    </row>
    <row r="6">
      <c r="A6" s="448" t="s">
        <v>438</v>
      </c>
      <c r="B6" s="280"/>
      <c r="C6" s="447"/>
      <c r="D6" s="447"/>
      <c r="E6" s="447"/>
      <c r="F6" s="447"/>
    </row>
    <row r="7">
      <c r="A7" s="449" t="s">
        <v>439</v>
      </c>
      <c r="B7" s="450">
        <f>'Calculator Harvest and Processi'!A7</f>
        <v>20</v>
      </c>
      <c r="C7" s="447"/>
      <c r="D7" s="447"/>
      <c r="E7" s="447"/>
      <c r="F7" s="447"/>
    </row>
    <row r="8">
      <c r="B8" s="447"/>
      <c r="C8" s="447"/>
      <c r="D8" s="447"/>
      <c r="E8" s="447"/>
      <c r="F8" s="447"/>
    </row>
    <row r="9">
      <c r="A9" s="451" t="s">
        <v>440</v>
      </c>
      <c r="B9" s="384"/>
      <c r="C9" s="384"/>
      <c r="D9" s="384"/>
      <c r="E9" s="384"/>
      <c r="F9" s="384"/>
    </row>
    <row r="10">
      <c r="B10" s="452" t="s">
        <v>441</v>
      </c>
      <c r="C10" s="452" t="s">
        <v>442</v>
      </c>
      <c r="D10" s="452" t="s">
        <v>443</v>
      </c>
      <c r="E10" s="452" t="s">
        <v>444</v>
      </c>
      <c r="F10" s="452" t="s">
        <v>445</v>
      </c>
    </row>
    <row r="11">
      <c r="A11" s="421" t="s">
        <v>446</v>
      </c>
      <c r="B11" s="453">
        <f>'Calculator CowCalf Raising'!E52</f>
        <v>22000</v>
      </c>
      <c r="C11" s="453">
        <f>'Calculator Stocker to Feeder'!D43</f>
        <v>36000</v>
      </c>
      <c r="D11" s="453">
        <f>'Calculator Feeder to Finish'!D44</f>
        <v>55380</v>
      </c>
      <c r="E11" s="453">
        <f>'Calculator Harvest and Processi'!C95</f>
        <v>81543.52</v>
      </c>
      <c r="F11" s="453">
        <f>sum(B11:E11)</f>
        <v>194923.52</v>
      </c>
    </row>
    <row r="12">
      <c r="A12" s="74" t="s">
        <v>447</v>
      </c>
      <c r="B12" s="453">
        <f>'Calculator CowCalf Raising'!C17</f>
        <v>2644</v>
      </c>
      <c r="C12" s="453"/>
      <c r="D12" s="453"/>
      <c r="E12" s="453"/>
      <c r="F12" s="453"/>
    </row>
    <row r="13">
      <c r="A13" s="454" t="s">
        <v>448</v>
      </c>
      <c r="B13" s="455">
        <f t="shared" ref="B13:F13" si="1">B12+B11</f>
        <v>24644</v>
      </c>
      <c r="C13" s="455">
        <f t="shared" si="1"/>
        <v>36000</v>
      </c>
      <c r="D13" s="455">
        <f t="shared" si="1"/>
        <v>55380</v>
      </c>
      <c r="E13" s="455">
        <f t="shared" si="1"/>
        <v>81543.52</v>
      </c>
      <c r="F13" s="455">
        <f t="shared" si="1"/>
        <v>194923.52</v>
      </c>
    </row>
    <row r="14">
      <c r="A14" s="421" t="s">
        <v>90</v>
      </c>
      <c r="B14" s="453"/>
      <c r="C14" s="453"/>
      <c r="D14" s="453"/>
      <c r="E14" s="453"/>
      <c r="F14" s="453"/>
    </row>
    <row r="15">
      <c r="A15" s="74" t="s">
        <v>449</v>
      </c>
      <c r="B15" s="453"/>
      <c r="C15" s="453">
        <f>'Calculator Stocker to Feeder'!C11</f>
        <v>17700</v>
      </c>
      <c r="D15" s="453">
        <f>'Calculator Feeder to Finish'!C11</f>
        <v>32900</v>
      </c>
      <c r="E15" s="453">
        <f>'Calculator Harvest and Processi'!C96</f>
        <v>51350</v>
      </c>
      <c r="F15" s="453">
        <f t="shared" ref="F15:F20" si="2">sum(B15:E15)</f>
        <v>101950</v>
      </c>
    </row>
    <row r="16">
      <c r="A16" s="74" t="s">
        <v>450</v>
      </c>
      <c r="B16" s="453">
        <f>'Calculator CowCalf Raising'!C27</f>
        <v>9500</v>
      </c>
      <c r="C16" s="453">
        <f>'Calculator Stocker to Feeder'!C18</f>
        <v>4000</v>
      </c>
      <c r="D16" s="453">
        <f>'Calculator Feeder to Finish'!C18</f>
        <v>6300</v>
      </c>
      <c r="E16" s="453"/>
      <c r="F16" s="453">
        <f t="shared" si="2"/>
        <v>19800</v>
      </c>
    </row>
    <row r="17">
      <c r="A17" s="74" t="s">
        <v>451</v>
      </c>
      <c r="B17" s="453">
        <f>'Calculator CowCalf Raising'!C38</f>
        <v>700</v>
      </c>
      <c r="C17" s="453">
        <f>'Calculator Stocker to Feeder'!C29</f>
        <v>950</v>
      </c>
      <c r="D17" s="453">
        <f>'Calculator Feeder to Finish'!C29</f>
        <v>1900</v>
      </c>
      <c r="E17" s="453"/>
      <c r="F17" s="453">
        <f t="shared" si="2"/>
        <v>3550</v>
      </c>
    </row>
    <row r="18">
      <c r="A18" s="74" t="s">
        <v>452</v>
      </c>
      <c r="B18" s="453">
        <f>'Calculator CowCalf Raising'!C49</f>
        <v>7500</v>
      </c>
      <c r="C18" s="453">
        <f>'Calculator Stocker to Feeder'!C40</f>
        <v>10250</v>
      </c>
      <c r="D18" s="453">
        <f>'Calculator Feeder to Finish'!C40</f>
        <v>10250</v>
      </c>
      <c r="E18" s="453">
        <f>'Calculator Harvest and Processi'!C98</f>
        <v>4000</v>
      </c>
      <c r="F18" s="453">
        <f t="shared" si="2"/>
        <v>32000</v>
      </c>
    </row>
    <row r="19">
      <c r="A19" s="74" t="s">
        <v>453</v>
      </c>
      <c r="B19" s="453"/>
      <c r="C19" s="453"/>
      <c r="D19" s="453"/>
      <c r="E19" s="453">
        <f>'Calculator Harvest and Processi'!C97</f>
        <v>16984</v>
      </c>
      <c r="F19" s="453">
        <f t="shared" si="2"/>
        <v>16984</v>
      </c>
    </row>
    <row r="20">
      <c r="A20" s="74" t="s">
        <v>454</v>
      </c>
      <c r="B20" s="453"/>
      <c r="C20" s="453"/>
      <c r="D20" s="453"/>
      <c r="E20" s="453">
        <f>'Calculator Harvest and Processi'!C99</f>
        <v>4460</v>
      </c>
      <c r="F20" s="453">
        <f t="shared" si="2"/>
        <v>4460</v>
      </c>
    </row>
    <row r="21" ht="15.75" customHeight="1">
      <c r="A21" s="456" t="s">
        <v>455</v>
      </c>
      <c r="B21" s="455">
        <f t="shared" ref="B21:F21" si="3">sum(B15:B20)</f>
        <v>17700</v>
      </c>
      <c r="C21" s="455">
        <f t="shared" si="3"/>
        <v>32900</v>
      </c>
      <c r="D21" s="455">
        <f t="shared" si="3"/>
        <v>51350</v>
      </c>
      <c r="E21" s="455">
        <f t="shared" si="3"/>
        <v>76794</v>
      </c>
      <c r="F21" s="455">
        <f t="shared" si="3"/>
        <v>178744</v>
      </c>
    </row>
    <row r="22" ht="15.75" customHeight="1">
      <c r="A22" s="457" t="s">
        <v>456</v>
      </c>
      <c r="B22" s="455">
        <f t="shared" ref="B22:F22" si="4">B13-B21</f>
        <v>6944</v>
      </c>
      <c r="C22" s="455">
        <f t="shared" si="4"/>
        <v>3100</v>
      </c>
      <c r="D22" s="455">
        <f t="shared" si="4"/>
        <v>4030</v>
      </c>
      <c r="E22" s="455">
        <f t="shared" si="4"/>
        <v>4749.52</v>
      </c>
      <c r="F22" s="455">
        <f t="shared" si="4"/>
        <v>16179.52</v>
      </c>
    </row>
    <row r="23" ht="15.75" customHeight="1">
      <c r="A23" s="421" t="s">
        <v>457</v>
      </c>
      <c r="B23" s="458">
        <f t="shared" ref="B23:F23" si="5">B22/B13</f>
        <v>0.2817724395</v>
      </c>
      <c r="C23" s="458">
        <f t="shared" si="5"/>
        <v>0.08611111111</v>
      </c>
      <c r="D23" s="458">
        <f t="shared" si="5"/>
        <v>0.07276995305</v>
      </c>
      <c r="E23" s="458">
        <f t="shared" si="5"/>
        <v>0.05824521679</v>
      </c>
      <c r="F23" s="458">
        <f t="shared" si="5"/>
        <v>0.08300445221</v>
      </c>
    </row>
    <row r="24" ht="15.75" customHeight="1">
      <c r="B24" s="447"/>
      <c r="C24" s="447"/>
      <c r="D24" s="447"/>
      <c r="E24" s="447"/>
      <c r="F24" s="447"/>
    </row>
    <row r="25" ht="15.75" customHeight="1">
      <c r="A25" s="459" t="s">
        <v>458</v>
      </c>
      <c r="B25" s="384"/>
      <c r="C25" s="280"/>
      <c r="D25" s="447"/>
      <c r="E25" s="447"/>
      <c r="F25" s="447"/>
    </row>
    <row r="26" ht="15.75" customHeight="1">
      <c r="A26" s="460" t="s">
        <v>459</v>
      </c>
      <c r="B26" s="384"/>
      <c r="C26" s="280"/>
      <c r="D26" s="447"/>
      <c r="E26" s="447"/>
      <c r="F26" s="447"/>
    </row>
    <row r="27" ht="15.75" customHeight="1">
      <c r="A27" s="461" t="s">
        <v>460</v>
      </c>
      <c r="B27" s="340"/>
      <c r="C27" s="462">
        <v>400.0</v>
      </c>
      <c r="D27" s="447"/>
      <c r="E27" s="447"/>
      <c r="F27" s="447"/>
    </row>
    <row r="28" ht="15.75" customHeight="1">
      <c r="A28" s="463" t="s">
        <v>461</v>
      </c>
      <c r="B28" s="340"/>
      <c r="C28" s="462">
        <v>0.0</v>
      </c>
      <c r="D28" s="447"/>
      <c r="E28" s="447"/>
      <c r="F28" s="447"/>
    </row>
    <row r="29" ht="15.75" customHeight="1">
      <c r="A29" s="463" t="s">
        <v>462</v>
      </c>
      <c r="B29" s="340"/>
      <c r="C29" s="462">
        <v>800.0</v>
      </c>
      <c r="D29" s="447"/>
      <c r="E29" s="447"/>
      <c r="F29" s="447"/>
    </row>
    <row r="30" ht="15.75" customHeight="1">
      <c r="A30" s="463" t="s">
        <v>463</v>
      </c>
      <c r="B30" s="340"/>
      <c r="C30" s="462">
        <v>1250.0</v>
      </c>
      <c r="D30" s="447"/>
      <c r="E30" s="447"/>
      <c r="F30" s="447"/>
    </row>
    <row r="31" ht="15.75" customHeight="1">
      <c r="A31" s="463" t="s">
        <v>464</v>
      </c>
      <c r="B31" s="340"/>
      <c r="C31" s="462">
        <v>850.0</v>
      </c>
      <c r="D31" s="447"/>
      <c r="E31" s="447"/>
      <c r="F31" s="447"/>
    </row>
    <row r="32" ht="15.75" customHeight="1">
      <c r="A32" s="461" t="s">
        <v>465</v>
      </c>
      <c r="B32" s="340"/>
      <c r="C32" s="464"/>
      <c r="D32" s="447"/>
      <c r="E32" s="447"/>
      <c r="F32" s="447"/>
    </row>
    <row r="33" ht="15.75" customHeight="1">
      <c r="A33" s="461" t="s">
        <v>411</v>
      </c>
      <c r="B33" s="340"/>
      <c r="C33" s="464"/>
      <c r="D33" s="447"/>
      <c r="E33" s="447"/>
      <c r="F33" s="447"/>
    </row>
    <row r="34" ht="15.75" customHeight="1">
      <c r="A34" s="461" t="s">
        <v>385</v>
      </c>
      <c r="B34" s="340"/>
      <c r="C34" s="464"/>
      <c r="D34" s="447"/>
      <c r="E34" s="447"/>
      <c r="F34" s="447"/>
    </row>
    <row r="35" ht="15.75" customHeight="1">
      <c r="A35" s="461" t="s">
        <v>466</v>
      </c>
      <c r="B35" s="340"/>
      <c r="C35" s="465">
        <f>'Calculator Harvest and Processi'!B80*(1-'Calculator Harvest and Processi'!D81)</f>
        <v>3000</v>
      </c>
      <c r="D35" s="447"/>
      <c r="E35" s="447"/>
      <c r="F35" s="447"/>
    </row>
    <row r="36" ht="15.75" customHeight="1">
      <c r="A36" s="466" t="s">
        <v>467</v>
      </c>
      <c r="B36" s="339"/>
      <c r="C36" s="467">
        <f>SUM(C27:C35)</f>
        <v>6300</v>
      </c>
      <c r="D36" s="447"/>
      <c r="E36" s="447"/>
      <c r="F36" s="447"/>
    </row>
    <row r="37" ht="15.75" customHeight="1">
      <c r="B37" s="447"/>
      <c r="C37" s="447"/>
      <c r="D37" s="447"/>
      <c r="E37" s="447"/>
      <c r="F37" s="447"/>
    </row>
    <row r="38" ht="15.75" customHeight="1">
      <c r="B38" s="447"/>
      <c r="C38" s="447"/>
      <c r="D38" s="447"/>
      <c r="E38" s="447"/>
      <c r="F38" s="447"/>
    </row>
    <row r="39" ht="15.75" customHeight="1">
      <c r="B39" s="447"/>
      <c r="C39" s="447"/>
      <c r="D39" s="447"/>
      <c r="E39" s="447"/>
      <c r="F39" s="447"/>
    </row>
    <row r="40" ht="15.75" customHeight="1">
      <c r="B40" s="447"/>
      <c r="C40" s="447"/>
      <c r="D40" s="447"/>
      <c r="E40" s="447"/>
      <c r="F40" s="447"/>
    </row>
    <row r="41" ht="15.75" customHeight="1">
      <c r="B41" s="447"/>
      <c r="C41" s="447"/>
      <c r="D41" s="447"/>
      <c r="E41" s="447"/>
      <c r="F41" s="447"/>
    </row>
    <row r="42" ht="15.75" customHeight="1">
      <c r="B42" s="447"/>
      <c r="C42" s="447"/>
      <c r="D42" s="447"/>
      <c r="E42" s="447"/>
      <c r="F42" s="447"/>
    </row>
    <row r="43" ht="15.75" customHeight="1">
      <c r="B43" s="447"/>
      <c r="C43" s="447"/>
      <c r="D43" s="447"/>
      <c r="E43" s="447"/>
      <c r="F43" s="447"/>
    </row>
    <row r="44" ht="15.75" customHeight="1">
      <c r="B44" s="447"/>
      <c r="C44" s="447"/>
      <c r="D44" s="447"/>
      <c r="E44" s="447"/>
      <c r="F44" s="447"/>
    </row>
    <row r="45" ht="15.75" customHeight="1">
      <c r="B45" s="447"/>
      <c r="C45" s="447"/>
      <c r="D45" s="447"/>
      <c r="E45" s="447"/>
      <c r="F45" s="447"/>
    </row>
    <row r="46" ht="15.75" customHeight="1">
      <c r="B46" s="447"/>
      <c r="C46" s="447"/>
      <c r="D46" s="447"/>
      <c r="E46" s="447"/>
      <c r="F46" s="447"/>
    </row>
    <row r="47" ht="15.75" customHeight="1">
      <c r="B47" s="447"/>
      <c r="C47" s="447"/>
      <c r="D47" s="447"/>
      <c r="E47" s="447"/>
      <c r="F47" s="447"/>
    </row>
    <row r="48" ht="15.75" customHeight="1">
      <c r="B48" s="447"/>
      <c r="C48" s="447"/>
      <c r="D48" s="447"/>
      <c r="E48" s="447"/>
      <c r="F48" s="447"/>
    </row>
    <row r="49" ht="15.75" customHeight="1">
      <c r="B49" s="447"/>
      <c r="C49" s="447"/>
      <c r="D49" s="447"/>
      <c r="E49" s="447"/>
      <c r="F49" s="447"/>
    </row>
    <row r="50" ht="15.75" customHeight="1">
      <c r="B50" s="447"/>
      <c r="C50" s="447"/>
      <c r="D50" s="447"/>
      <c r="E50" s="447"/>
      <c r="F50" s="447"/>
    </row>
    <row r="51" ht="15.75" customHeight="1">
      <c r="B51" s="447"/>
      <c r="C51" s="447"/>
      <c r="D51" s="447"/>
      <c r="E51" s="447"/>
      <c r="F51" s="447"/>
    </row>
    <row r="52" ht="15.75" customHeight="1">
      <c r="B52" s="447"/>
      <c r="C52" s="447"/>
      <c r="D52" s="447"/>
      <c r="E52" s="447"/>
      <c r="F52" s="447"/>
    </row>
    <row r="53" ht="15.75" customHeight="1">
      <c r="B53" s="447"/>
      <c r="C53" s="447"/>
      <c r="D53" s="447"/>
      <c r="E53" s="447"/>
      <c r="F53" s="447"/>
    </row>
    <row r="54" ht="15.75" customHeight="1">
      <c r="B54" s="447"/>
      <c r="C54" s="447"/>
      <c r="D54" s="447"/>
      <c r="E54" s="447"/>
      <c r="F54" s="447"/>
    </row>
    <row r="55" ht="15.75" customHeight="1">
      <c r="B55" s="447"/>
      <c r="C55" s="447"/>
      <c r="D55" s="447"/>
      <c r="E55" s="447"/>
      <c r="F55" s="447"/>
    </row>
    <row r="56" ht="15.75" customHeight="1">
      <c r="B56" s="447"/>
      <c r="C56" s="447"/>
      <c r="D56" s="447"/>
      <c r="E56" s="447"/>
      <c r="F56" s="447"/>
    </row>
    <row r="57" ht="15.75" customHeight="1">
      <c r="B57" s="447"/>
      <c r="C57" s="447"/>
      <c r="D57" s="447"/>
      <c r="E57" s="447"/>
      <c r="F57" s="447"/>
    </row>
    <row r="58" ht="15.75" customHeight="1">
      <c r="B58" s="447"/>
      <c r="C58" s="447"/>
      <c r="D58" s="447"/>
      <c r="E58" s="447"/>
      <c r="F58" s="447"/>
    </row>
    <row r="59" ht="15.75" customHeight="1">
      <c r="B59" s="447"/>
      <c r="C59" s="447"/>
      <c r="D59" s="447"/>
      <c r="E59" s="447"/>
      <c r="F59" s="447"/>
    </row>
    <row r="60" ht="15.75" customHeight="1">
      <c r="B60" s="447"/>
      <c r="C60" s="447"/>
      <c r="D60" s="447"/>
      <c r="E60" s="447"/>
      <c r="F60" s="447"/>
    </row>
    <row r="61" ht="15.75" customHeight="1">
      <c r="B61" s="447"/>
      <c r="C61" s="447"/>
      <c r="D61" s="447"/>
      <c r="E61" s="447"/>
      <c r="F61" s="447"/>
    </row>
    <row r="62" ht="15.75" customHeight="1">
      <c r="B62" s="447"/>
      <c r="C62" s="447"/>
      <c r="D62" s="447"/>
      <c r="E62" s="447"/>
      <c r="F62" s="447"/>
    </row>
    <row r="63" ht="15.75" customHeight="1">
      <c r="B63" s="447"/>
      <c r="C63" s="447"/>
      <c r="D63" s="447"/>
      <c r="E63" s="447"/>
      <c r="F63" s="447"/>
    </row>
    <row r="64" ht="15.75" customHeight="1">
      <c r="B64" s="447"/>
      <c r="C64" s="447"/>
      <c r="D64" s="447"/>
      <c r="E64" s="447"/>
      <c r="F64" s="447"/>
    </row>
    <row r="65" ht="15.75" customHeight="1">
      <c r="B65" s="447"/>
      <c r="C65" s="447"/>
      <c r="D65" s="447"/>
      <c r="E65" s="447"/>
      <c r="F65" s="447"/>
    </row>
    <row r="66" ht="15.75" customHeight="1">
      <c r="B66" s="447"/>
      <c r="C66" s="447"/>
      <c r="D66" s="447"/>
      <c r="E66" s="447"/>
      <c r="F66" s="447"/>
    </row>
    <row r="67" ht="15.75" customHeight="1">
      <c r="B67" s="447"/>
      <c r="C67" s="447"/>
      <c r="D67" s="447"/>
      <c r="E67" s="447"/>
      <c r="F67" s="447"/>
    </row>
    <row r="68" ht="15.75" customHeight="1">
      <c r="B68" s="447"/>
      <c r="C68" s="447"/>
      <c r="D68" s="447"/>
      <c r="E68" s="447"/>
      <c r="F68" s="447"/>
    </row>
    <row r="69" ht="15.75" customHeight="1">
      <c r="B69" s="447"/>
      <c r="C69" s="447"/>
      <c r="D69" s="447"/>
      <c r="E69" s="447"/>
      <c r="F69" s="447"/>
    </row>
    <row r="70" ht="15.75" customHeight="1">
      <c r="B70" s="447"/>
      <c r="C70" s="447"/>
      <c r="D70" s="447"/>
      <c r="E70" s="447"/>
      <c r="F70" s="447"/>
    </row>
    <row r="71" ht="15.75" customHeight="1">
      <c r="B71" s="447"/>
      <c r="C71" s="447"/>
      <c r="D71" s="447"/>
      <c r="E71" s="447"/>
      <c r="F71" s="447"/>
    </row>
    <row r="72" ht="15.75" customHeight="1">
      <c r="B72" s="447"/>
      <c r="C72" s="447"/>
      <c r="D72" s="447"/>
      <c r="E72" s="447"/>
      <c r="F72" s="447"/>
    </row>
    <row r="73" ht="15.75" customHeight="1">
      <c r="B73" s="447"/>
      <c r="C73" s="447"/>
      <c r="D73" s="447"/>
      <c r="E73" s="447"/>
      <c r="F73" s="447"/>
    </row>
    <row r="74" ht="15.75" customHeight="1">
      <c r="B74" s="447"/>
      <c r="C74" s="447"/>
      <c r="D74" s="447"/>
      <c r="E74" s="447"/>
      <c r="F74" s="447"/>
    </row>
    <row r="75" ht="15.75" customHeight="1">
      <c r="B75" s="447"/>
      <c r="C75" s="447"/>
      <c r="D75" s="447"/>
      <c r="E75" s="447"/>
      <c r="F75" s="447"/>
    </row>
    <row r="76" ht="15.75" customHeight="1">
      <c r="B76" s="447"/>
      <c r="C76" s="447"/>
      <c r="D76" s="447"/>
      <c r="E76" s="447"/>
      <c r="F76" s="447"/>
    </row>
    <row r="77" ht="15.75" customHeight="1">
      <c r="B77" s="447"/>
      <c r="C77" s="447"/>
      <c r="D77" s="447"/>
      <c r="E77" s="447"/>
      <c r="F77" s="447"/>
    </row>
    <row r="78" ht="15.75" customHeight="1">
      <c r="B78" s="447"/>
      <c r="C78" s="447"/>
      <c r="D78" s="447"/>
      <c r="E78" s="447"/>
      <c r="F78" s="447"/>
    </row>
    <row r="79" ht="15.75" customHeight="1">
      <c r="B79" s="447"/>
      <c r="C79" s="447"/>
      <c r="D79" s="447"/>
      <c r="E79" s="447"/>
      <c r="F79" s="447"/>
    </row>
    <row r="80" ht="15.75" customHeight="1">
      <c r="B80" s="447"/>
      <c r="C80" s="447"/>
      <c r="D80" s="447"/>
      <c r="E80" s="447"/>
      <c r="F80" s="447"/>
    </row>
    <row r="81" ht="15.75" customHeight="1">
      <c r="B81" s="447"/>
      <c r="C81" s="447"/>
      <c r="D81" s="447"/>
      <c r="E81" s="447"/>
      <c r="F81" s="447"/>
    </row>
    <row r="82" ht="15.75" customHeight="1">
      <c r="B82" s="447"/>
      <c r="C82" s="447"/>
      <c r="D82" s="447"/>
      <c r="E82" s="447"/>
      <c r="F82" s="447"/>
    </row>
    <row r="83" ht="15.75" customHeight="1">
      <c r="B83" s="447"/>
      <c r="C83" s="447"/>
      <c r="D83" s="447"/>
      <c r="E83" s="447"/>
      <c r="F83" s="447"/>
    </row>
    <row r="84" ht="15.75" customHeight="1">
      <c r="B84" s="447"/>
      <c r="C84" s="447"/>
      <c r="D84" s="447"/>
      <c r="E84" s="447"/>
      <c r="F84" s="447"/>
    </row>
    <row r="85" ht="15.75" customHeight="1">
      <c r="B85" s="447"/>
      <c r="C85" s="447"/>
      <c r="D85" s="447"/>
      <c r="E85" s="447"/>
      <c r="F85" s="447"/>
    </row>
    <row r="86" ht="15.75" customHeight="1">
      <c r="B86" s="447"/>
      <c r="C86" s="447"/>
      <c r="D86" s="447"/>
      <c r="E86" s="447"/>
      <c r="F86" s="447"/>
    </row>
    <row r="87" ht="15.75" customHeight="1">
      <c r="B87" s="447"/>
      <c r="C87" s="447"/>
      <c r="D87" s="447"/>
      <c r="E87" s="447"/>
      <c r="F87" s="447"/>
    </row>
    <row r="88" ht="15.75" customHeight="1">
      <c r="B88" s="447"/>
      <c r="C88" s="447"/>
      <c r="D88" s="447"/>
      <c r="E88" s="447"/>
      <c r="F88" s="447"/>
    </row>
    <row r="89" ht="15.75" customHeight="1">
      <c r="B89" s="447"/>
      <c r="C89" s="447"/>
      <c r="D89" s="447"/>
      <c r="E89" s="447"/>
      <c r="F89" s="447"/>
    </row>
    <row r="90" ht="15.75" customHeight="1">
      <c r="B90" s="447"/>
      <c r="C90" s="447"/>
      <c r="D90" s="447"/>
      <c r="E90" s="447"/>
      <c r="F90" s="447"/>
    </row>
    <row r="91" ht="15.75" customHeight="1">
      <c r="B91" s="447"/>
      <c r="C91" s="447"/>
      <c r="D91" s="447"/>
      <c r="E91" s="447"/>
      <c r="F91" s="447"/>
    </row>
    <row r="92" ht="15.75" customHeight="1">
      <c r="B92" s="447"/>
      <c r="C92" s="447"/>
      <c r="D92" s="447"/>
      <c r="E92" s="447"/>
      <c r="F92" s="447"/>
    </row>
    <row r="93" ht="15.75" customHeight="1">
      <c r="B93" s="447"/>
      <c r="C93" s="447"/>
      <c r="D93" s="447"/>
      <c r="E93" s="447"/>
      <c r="F93" s="447"/>
    </row>
    <row r="94" ht="15.75" customHeight="1">
      <c r="B94" s="447"/>
      <c r="C94" s="447"/>
      <c r="D94" s="447"/>
      <c r="E94" s="447"/>
      <c r="F94" s="447"/>
    </row>
    <row r="95" ht="15.75" customHeight="1">
      <c r="B95" s="447"/>
      <c r="C95" s="447"/>
      <c r="D95" s="447"/>
      <c r="E95" s="447"/>
      <c r="F95" s="447"/>
    </row>
    <row r="96" ht="15.75" customHeight="1">
      <c r="B96" s="447"/>
      <c r="C96" s="447"/>
      <c r="D96" s="447"/>
      <c r="E96" s="447"/>
      <c r="F96" s="447"/>
    </row>
    <row r="97" ht="15.75" customHeight="1">
      <c r="B97" s="447"/>
      <c r="C97" s="447"/>
      <c r="D97" s="447"/>
      <c r="E97" s="447"/>
      <c r="F97" s="447"/>
    </row>
    <row r="98" ht="15.75" customHeight="1">
      <c r="B98" s="447"/>
      <c r="C98" s="447"/>
      <c r="D98" s="447"/>
      <c r="E98" s="447"/>
      <c r="F98" s="447"/>
    </row>
    <row r="99" ht="15.75" customHeight="1">
      <c r="B99" s="447"/>
      <c r="C99" s="447"/>
      <c r="D99" s="447"/>
      <c r="E99" s="447"/>
      <c r="F99" s="447"/>
    </row>
    <row r="100" ht="15.75" customHeight="1">
      <c r="B100" s="447"/>
      <c r="C100" s="447"/>
      <c r="D100" s="447"/>
      <c r="E100" s="447"/>
      <c r="F100" s="447"/>
    </row>
    <row r="101" ht="15.75" customHeight="1">
      <c r="B101" s="447"/>
      <c r="C101" s="447"/>
      <c r="D101" s="447"/>
      <c r="E101" s="447"/>
      <c r="F101" s="447"/>
    </row>
    <row r="102" ht="15.75" customHeight="1">
      <c r="B102" s="447"/>
      <c r="C102" s="447"/>
      <c r="D102" s="447"/>
      <c r="E102" s="447"/>
      <c r="F102" s="447"/>
    </row>
    <row r="103" ht="15.75" customHeight="1">
      <c r="B103" s="447"/>
      <c r="C103" s="447"/>
      <c r="D103" s="447"/>
      <c r="E103" s="447"/>
      <c r="F103" s="447"/>
    </row>
    <row r="104" ht="15.75" customHeight="1">
      <c r="B104" s="447"/>
      <c r="C104" s="447"/>
      <c r="D104" s="447"/>
      <c r="E104" s="447"/>
      <c r="F104" s="447"/>
    </row>
    <row r="105" ht="15.75" customHeight="1">
      <c r="B105" s="447"/>
      <c r="C105" s="447"/>
      <c r="D105" s="447"/>
      <c r="E105" s="447"/>
      <c r="F105" s="447"/>
    </row>
    <row r="106" ht="15.75" customHeight="1">
      <c r="B106" s="447"/>
      <c r="C106" s="447"/>
      <c r="D106" s="447"/>
      <c r="E106" s="447"/>
      <c r="F106" s="447"/>
    </row>
    <row r="107" ht="15.75" customHeight="1">
      <c r="B107" s="447"/>
      <c r="C107" s="447"/>
      <c r="D107" s="447"/>
      <c r="E107" s="447"/>
      <c r="F107" s="447"/>
    </row>
    <row r="108" ht="15.75" customHeight="1">
      <c r="B108" s="447"/>
      <c r="C108" s="447"/>
      <c r="D108" s="447"/>
      <c r="E108" s="447"/>
      <c r="F108" s="447"/>
    </row>
    <row r="109" ht="15.75" customHeight="1">
      <c r="B109" s="447"/>
      <c r="C109" s="447"/>
      <c r="D109" s="447"/>
      <c r="E109" s="447"/>
      <c r="F109" s="447"/>
    </row>
    <row r="110" ht="15.75" customHeight="1">
      <c r="B110" s="447"/>
      <c r="C110" s="447"/>
      <c r="D110" s="447"/>
      <c r="E110" s="447"/>
      <c r="F110" s="447"/>
    </row>
    <row r="111" ht="15.75" customHeight="1">
      <c r="B111" s="447"/>
      <c r="C111" s="447"/>
      <c r="D111" s="447"/>
      <c r="E111" s="447"/>
      <c r="F111" s="447"/>
    </row>
    <row r="112" ht="15.75" customHeight="1">
      <c r="B112" s="447"/>
      <c r="C112" s="447"/>
      <c r="D112" s="447"/>
      <c r="E112" s="447"/>
      <c r="F112" s="447"/>
    </row>
    <row r="113" ht="15.75" customHeight="1">
      <c r="B113" s="447"/>
      <c r="C113" s="447"/>
      <c r="D113" s="447"/>
      <c r="E113" s="447"/>
      <c r="F113" s="447"/>
    </row>
    <row r="114" ht="15.75" customHeight="1">
      <c r="B114" s="447"/>
      <c r="C114" s="447"/>
      <c r="D114" s="447"/>
      <c r="E114" s="447"/>
      <c r="F114" s="447"/>
    </row>
    <row r="115" ht="15.75" customHeight="1">
      <c r="B115" s="447"/>
      <c r="C115" s="447"/>
      <c r="D115" s="447"/>
      <c r="E115" s="447"/>
      <c r="F115" s="447"/>
    </row>
    <row r="116" ht="15.75" customHeight="1">
      <c r="B116" s="447"/>
      <c r="C116" s="447"/>
      <c r="D116" s="447"/>
      <c r="E116" s="447"/>
      <c r="F116" s="447"/>
    </row>
    <row r="117" ht="15.75" customHeight="1">
      <c r="B117" s="447"/>
      <c r="C117" s="447"/>
      <c r="D117" s="447"/>
      <c r="E117" s="447"/>
      <c r="F117" s="447"/>
    </row>
    <row r="118" ht="15.75" customHeight="1">
      <c r="B118" s="447"/>
      <c r="C118" s="447"/>
      <c r="D118" s="447"/>
      <c r="E118" s="447"/>
      <c r="F118" s="447"/>
    </row>
    <row r="119" ht="15.75" customHeight="1">
      <c r="B119" s="447"/>
      <c r="C119" s="447"/>
      <c r="D119" s="447"/>
      <c r="E119" s="447"/>
      <c r="F119" s="447"/>
    </row>
    <row r="120" ht="15.75" customHeight="1">
      <c r="B120" s="447"/>
      <c r="C120" s="447"/>
      <c r="D120" s="447"/>
      <c r="E120" s="447"/>
      <c r="F120" s="447"/>
    </row>
    <row r="121" ht="15.75" customHeight="1">
      <c r="B121" s="447"/>
      <c r="C121" s="447"/>
      <c r="D121" s="447"/>
      <c r="E121" s="447"/>
      <c r="F121" s="447"/>
    </row>
    <row r="122" ht="15.75" customHeight="1">
      <c r="B122" s="447"/>
      <c r="C122" s="447"/>
      <c r="D122" s="447"/>
      <c r="E122" s="447"/>
      <c r="F122" s="447"/>
    </row>
    <row r="123" ht="15.75" customHeight="1">
      <c r="B123" s="447"/>
      <c r="C123" s="447"/>
      <c r="D123" s="447"/>
      <c r="E123" s="447"/>
      <c r="F123" s="447"/>
    </row>
    <row r="124" ht="15.75" customHeight="1">
      <c r="B124" s="447"/>
      <c r="C124" s="447"/>
      <c r="D124" s="447"/>
      <c r="E124" s="447"/>
      <c r="F124" s="447"/>
    </row>
    <row r="125" ht="15.75" customHeight="1">
      <c r="B125" s="447"/>
      <c r="C125" s="447"/>
      <c r="D125" s="447"/>
      <c r="E125" s="447"/>
      <c r="F125" s="447"/>
    </row>
    <row r="126" ht="15.75" customHeight="1">
      <c r="B126" s="447"/>
      <c r="C126" s="447"/>
      <c r="D126" s="447"/>
      <c r="E126" s="447"/>
      <c r="F126" s="447"/>
    </row>
    <row r="127" ht="15.75" customHeight="1">
      <c r="B127" s="447"/>
      <c r="C127" s="447"/>
      <c r="D127" s="447"/>
      <c r="E127" s="447"/>
      <c r="F127" s="447"/>
    </row>
    <row r="128" ht="15.75" customHeight="1">
      <c r="B128" s="447"/>
      <c r="C128" s="447"/>
      <c r="D128" s="447"/>
      <c r="E128" s="447"/>
      <c r="F128" s="447"/>
    </row>
    <row r="129" ht="15.75" customHeight="1">
      <c r="B129" s="447"/>
      <c r="C129" s="447"/>
      <c r="D129" s="447"/>
      <c r="E129" s="447"/>
      <c r="F129" s="447"/>
    </row>
    <row r="130" ht="15.75" customHeight="1">
      <c r="B130" s="447"/>
      <c r="C130" s="447"/>
      <c r="D130" s="447"/>
      <c r="E130" s="447"/>
      <c r="F130" s="447"/>
    </row>
    <row r="131" ht="15.75" customHeight="1">
      <c r="B131" s="447"/>
      <c r="C131" s="447"/>
      <c r="D131" s="447"/>
      <c r="E131" s="447"/>
      <c r="F131" s="447"/>
    </row>
    <row r="132" ht="15.75" customHeight="1">
      <c r="B132" s="447"/>
      <c r="C132" s="447"/>
      <c r="D132" s="447"/>
      <c r="E132" s="447"/>
      <c r="F132" s="447"/>
    </row>
    <row r="133" ht="15.75" customHeight="1">
      <c r="B133" s="447"/>
      <c r="C133" s="447"/>
      <c r="D133" s="447"/>
      <c r="E133" s="447"/>
      <c r="F133" s="447"/>
    </row>
    <row r="134" ht="15.75" customHeight="1">
      <c r="B134" s="447"/>
      <c r="C134" s="447"/>
      <c r="D134" s="447"/>
      <c r="E134" s="447"/>
      <c r="F134" s="447"/>
    </row>
    <row r="135" ht="15.75" customHeight="1">
      <c r="B135" s="447"/>
      <c r="C135" s="447"/>
      <c r="D135" s="447"/>
      <c r="E135" s="447"/>
      <c r="F135" s="447"/>
    </row>
    <row r="136" ht="15.75" customHeight="1">
      <c r="B136" s="447"/>
      <c r="C136" s="447"/>
      <c r="D136" s="447"/>
      <c r="E136" s="447"/>
      <c r="F136" s="447"/>
    </row>
    <row r="137" ht="15.75" customHeight="1">
      <c r="B137" s="447"/>
      <c r="C137" s="447"/>
      <c r="D137" s="447"/>
      <c r="E137" s="447"/>
      <c r="F137" s="447"/>
    </row>
    <row r="138" ht="15.75" customHeight="1">
      <c r="B138" s="447"/>
      <c r="C138" s="447"/>
      <c r="D138" s="447"/>
      <c r="E138" s="447"/>
      <c r="F138" s="447"/>
    </row>
    <row r="139" ht="15.75" customHeight="1">
      <c r="B139" s="447"/>
      <c r="C139" s="447"/>
      <c r="D139" s="447"/>
      <c r="E139" s="447"/>
      <c r="F139" s="447"/>
    </row>
    <row r="140" ht="15.75" customHeight="1">
      <c r="B140" s="447"/>
      <c r="C140" s="447"/>
      <c r="D140" s="447"/>
      <c r="E140" s="447"/>
      <c r="F140" s="447"/>
    </row>
    <row r="141" ht="15.75" customHeight="1">
      <c r="B141" s="447"/>
      <c r="C141" s="447"/>
      <c r="D141" s="447"/>
      <c r="E141" s="447"/>
      <c r="F141" s="447"/>
    </row>
    <row r="142" ht="15.75" customHeight="1">
      <c r="B142" s="447"/>
      <c r="C142" s="447"/>
      <c r="D142" s="447"/>
      <c r="E142" s="447"/>
      <c r="F142" s="447"/>
    </row>
    <row r="143" ht="15.75" customHeight="1">
      <c r="B143" s="447"/>
      <c r="C143" s="447"/>
      <c r="D143" s="447"/>
      <c r="E143" s="447"/>
      <c r="F143" s="447"/>
    </row>
    <row r="144" ht="15.75" customHeight="1">
      <c r="B144" s="447"/>
      <c r="C144" s="447"/>
      <c r="D144" s="447"/>
      <c r="E144" s="447"/>
      <c r="F144" s="447"/>
    </row>
    <row r="145" ht="15.75" customHeight="1">
      <c r="B145" s="447"/>
      <c r="C145" s="447"/>
      <c r="D145" s="447"/>
      <c r="E145" s="447"/>
      <c r="F145" s="447"/>
    </row>
    <row r="146" ht="15.75" customHeight="1">
      <c r="B146" s="447"/>
      <c r="C146" s="447"/>
      <c r="D146" s="447"/>
      <c r="E146" s="447"/>
      <c r="F146" s="447"/>
    </row>
    <row r="147" ht="15.75" customHeight="1">
      <c r="B147" s="447"/>
      <c r="C147" s="447"/>
      <c r="D147" s="447"/>
      <c r="E147" s="447"/>
      <c r="F147" s="447"/>
    </row>
    <row r="148" ht="15.75" customHeight="1">
      <c r="B148" s="447"/>
      <c r="C148" s="447"/>
      <c r="D148" s="447"/>
      <c r="E148" s="447"/>
      <c r="F148" s="447"/>
    </row>
    <row r="149" ht="15.75" customHeight="1">
      <c r="B149" s="447"/>
      <c r="C149" s="447"/>
      <c r="D149" s="447"/>
      <c r="E149" s="447"/>
      <c r="F149" s="447"/>
    </row>
    <row r="150" ht="15.75" customHeight="1">
      <c r="B150" s="447"/>
      <c r="C150" s="447"/>
      <c r="D150" s="447"/>
      <c r="E150" s="447"/>
      <c r="F150" s="447"/>
    </row>
    <row r="151" ht="15.75" customHeight="1">
      <c r="B151" s="447"/>
      <c r="C151" s="447"/>
      <c r="D151" s="447"/>
      <c r="E151" s="447"/>
      <c r="F151" s="447"/>
    </row>
    <row r="152" ht="15.75" customHeight="1">
      <c r="B152" s="447"/>
      <c r="C152" s="447"/>
      <c r="D152" s="447"/>
      <c r="E152" s="447"/>
      <c r="F152" s="447"/>
    </row>
    <row r="153" ht="15.75" customHeight="1">
      <c r="B153" s="447"/>
      <c r="C153" s="447"/>
      <c r="D153" s="447"/>
      <c r="E153" s="447"/>
      <c r="F153" s="447"/>
    </row>
    <row r="154" ht="15.75" customHeight="1">
      <c r="B154" s="447"/>
      <c r="C154" s="447"/>
      <c r="D154" s="447"/>
      <c r="E154" s="447"/>
      <c r="F154" s="447"/>
    </row>
    <row r="155" ht="15.75" customHeight="1">
      <c r="B155" s="447"/>
      <c r="C155" s="447"/>
      <c r="D155" s="447"/>
      <c r="E155" s="447"/>
      <c r="F155" s="447"/>
    </row>
    <row r="156" ht="15.75" customHeight="1">
      <c r="B156" s="447"/>
      <c r="C156" s="447"/>
      <c r="D156" s="447"/>
      <c r="E156" s="447"/>
      <c r="F156" s="447"/>
    </row>
    <row r="157" ht="15.75" customHeight="1">
      <c r="B157" s="447"/>
      <c r="C157" s="447"/>
      <c r="D157" s="447"/>
      <c r="E157" s="447"/>
      <c r="F157" s="447"/>
    </row>
    <row r="158" ht="15.75" customHeight="1">
      <c r="B158" s="447"/>
      <c r="C158" s="447"/>
      <c r="D158" s="447"/>
      <c r="E158" s="447"/>
      <c r="F158" s="447"/>
    </row>
    <row r="159" ht="15.75" customHeight="1">
      <c r="B159" s="447"/>
      <c r="C159" s="447"/>
      <c r="D159" s="447"/>
      <c r="E159" s="447"/>
      <c r="F159" s="447"/>
    </row>
    <row r="160" ht="15.75" customHeight="1">
      <c r="B160" s="447"/>
      <c r="C160" s="447"/>
      <c r="D160" s="447"/>
      <c r="E160" s="447"/>
      <c r="F160" s="447"/>
    </row>
    <row r="161" ht="15.75" customHeight="1">
      <c r="B161" s="447"/>
      <c r="C161" s="447"/>
      <c r="D161" s="447"/>
      <c r="E161" s="447"/>
      <c r="F161" s="447"/>
    </row>
    <row r="162" ht="15.75" customHeight="1">
      <c r="B162" s="447"/>
      <c r="C162" s="447"/>
      <c r="D162" s="447"/>
      <c r="E162" s="447"/>
      <c r="F162" s="447"/>
    </row>
    <row r="163" ht="15.75" customHeight="1">
      <c r="B163" s="447"/>
      <c r="C163" s="447"/>
      <c r="D163" s="447"/>
      <c r="E163" s="447"/>
      <c r="F163" s="447"/>
    </row>
    <row r="164" ht="15.75" customHeight="1">
      <c r="B164" s="447"/>
      <c r="C164" s="447"/>
      <c r="D164" s="447"/>
      <c r="E164" s="447"/>
      <c r="F164" s="447"/>
    </row>
    <row r="165" ht="15.75" customHeight="1">
      <c r="B165" s="447"/>
      <c r="C165" s="447"/>
      <c r="D165" s="447"/>
      <c r="E165" s="447"/>
      <c r="F165" s="447"/>
    </row>
    <row r="166" ht="15.75" customHeight="1">
      <c r="B166" s="447"/>
      <c r="C166" s="447"/>
      <c r="D166" s="447"/>
      <c r="E166" s="447"/>
      <c r="F166" s="447"/>
    </row>
    <row r="167" ht="15.75" customHeight="1">
      <c r="B167" s="447"/>
      <c r="C167" s="447"/>
      <c r="D167" s="447"/>
      <c r="E167" s="447"/>
      <c r="F167" s="447"/>
    </row>
    <row r="168" ht="15.75" customHeight="1">
      <c r="B168" s="447"/>
      <c r="C168" s="447"/>
      <c r="D168" s="447"/>
      <c r="E168" s="447"/>
      <c r="F168" s="447"/>
    </row>
    <row r="169" ht="15.75" customHeight="1">
      <c r="B169" s="447"/>
      <c r="C169" s="447"/>
      <c r="D169" s="447"/>
      <c r="E169" s="447"/>
      <c r="F169" s="447"/>
    </row>
    <row r="170" ht="15.75" customHeight="1">
      <c r="B170" s="447"/>
      <c r="C170" s="447"/>
      <c r="D170" s="447"/>
      <c r="E170" s="447"/>
      <c r="F170" s="447"/>
    </row>
    <row r="171" ht="15.75" customHeight="1">
      <c r="B171" s="447"/>
      <c r="C171" s="447"/>
      <c r="D171" s="447"/>
      <c r="E171" s="447"/>
      <c r="F171" s="447"/>
    </row>
    <row r="172" ht="15.75" customHeight="1">
      <c r="B172" s="447"/>
      <c r="C172" s="447"/>
      <c r="D172" s="447"/>
      <c r="E172" s="447"/>
      <c r="F172" s="447"/>
    </row>
    <row r="173" ht="15.75" customHeight="1">
      <c r="B173" s="447"/>
      <c r="C173" s="447"/>
      <c r="D173" s="447"/>
      <c r="E173" s="447"/>
      <c r="F173" s="447"/>
    </row>
    <row r="174" ht="15.75" customHeight="1">
      <c r="B174" s="447"/>
      <c r="C174" s="447"/>
      <c r="D174" s="447"/>
      <c r="E174" s="447"/>
      <c r="F174" s="447"/>
    </row>
    <row r="175" ht="15.75" customHeight="1">
      <c r="B175" s="447"/>
      <c r="C175" s="447"/>
      <c r="D175" s="447"/>
      <c r="E175" s="447"/>
      <c r="F175" s="447"/>
    </row>
    <row r="176" ht="15.75" customHeight="1">
      <c r="B176" s="447"/>
      <c r="C176" s="447"/>
      <c r="D176" s="447"/>
      <c r="E176" s="447"/>
      <c r="F176" s="447"/>
    </row>
    <row r="177" ht="15.75" customHeight="1">
      <c r="B177" s="447"/>
      <c r="C177" s="447"/>
      <c r="D177" s="447"/>
      <c r="E177" s="447"/>
      <c r="F177" s="447"/>
    </row>
    <row r="178" ht="15.75" customHeight="1">
      <c r="B178" s="447"/>
      <c r="C178" s="447"/>
      <c r="D178" s="447"/>
      <c r="E178" s="447"/>
      <c r="F178" s="447"/>
    </row>
    <row r="179" ht="15.75" customHeight="1">
      <c r="B179" s="447"/>
      <c r="C179" s="447"/>
      <c r="D179" s="447"/>
      <c r="E179" s="447"/>
      <c r="F179" s="447"/>
    </row>
    <row r="180" ht="15.75" customHeight="1">
      <c r="B180" s="447"/>
      <c r="C180" s="447"/>
      <c r="D180" s="447"/>
      <c r="E180" s="447"/>
      <c r="F180" s="447"/>
    </row>
    <row r="181" ht="15.75" customHeight="1">
      <c r="B181" s="447"/>
      <c r="C181" s="447"/>
      <c r="D181" s="447"/>
      <c r="E181" s="447"/>
      <c r="F181" s="447"/>
    </row>
    <row r="182" ht="15.75" customHeight="1">
      <c r="B182" s="447"/>
      <c r="C182" s="447"/>
      <c r="D182" s="447"/>
      <c r="E182" s="447"/>
      <c r="F182" s="447"/>
    </row>
    <row r="183" ht="15.75" customHeight="1">
      <c r="B183" s="447"/>
      <c r="C183" s="447"/>
      <c r="D183" s="447"/>
      <c r="E183" s="447"/>
      <c r="F183" s="447"/>
    </row>
    <row r="184" ht="15.75" customHeight="1">
      <c r="B184" s="447"/>
      <c r="C184" s="447"/>
      <c r="D184" s="447"/>
      <c r="E184" s="447"/>
      <c r="F184" s="447"/>
    </row>
    <row r="185" ht="15.75" customHeight="1">
      <c r="B185" s="447"/>
      <c r="C185" s="447"/>
      <c r="D185" s="447"/>
      <c r="E185" s="447"/>
      <c r="F185" s="447"/>
    </row>
    <row r="186" ht="15.75" customHeight="1">
      <c r="B186" s="447"/>
      <c r="C186" s="447"/>
      <c r="D186" s="447"/>
      <c r="E186" s="447"/>
      <c r="F186" s="447"/>
    </row>
    <row r="187" ht="15.75" customHeight="1">
      <c r="B187" s="447"/>
      <c r="C187" s="447"/>
      <c r="D187" s="447"/>
      <c r="E187" s="447"/>
      <c r="F187" s="447"/>
    </row>
    <row r="188" ht="15.75" customHeight="1">
      <c r="B188" s="447"/>
      <c r="C188" s="447"/>
      <c r="D188" s="447"/>
      <c r="E188" s="447"/>
      <c r="F188" s="447"/>
    </row>
    <row r="189" ht="15.75" customHeight="1">
      <c r="B189" s="447"/>
      <c r="C189" s="447"/>
      <c r="D189" s="447"/>
      <c r="E189" s="447"/>
      <c r="F189" s="447"/>
    </row>
    <row r="190" ht="15.75" customHeight="1">
      <c r="B190" s="447"/>
      <c r="C190" s="447"/>
      <c r="D190" s="447"/>
      <c r="E190" s="447"/>
      <c r="F190" s="447"/>
    </row>
    <row r="191" ht="15.75" customHeight="1">
      <c r="B191" s="447"/>
      <c r="C191" s="447"/>
      <c r="D191" s="447"/>
      <c r="E191" s="447"/>
      <c r="F191" s="447"/>
    </row>
    <row r="192" ht="15.75" customHeight="1">
      <c r="B192" s="447"/>
      <c r="C192" s="447"/>
      <c r="D192" s="447"/>
      <c r="E192" s="447"/>
      <c r="F192" s="447"/>
    </row>
    <row r="193" ht="15.75" customHeight="1">
      <c r="B193" s="447"/>
      <c r="C193" s="447"/>
      <c r="D193" s="447"/>
      <c r="E193" s="447"/>
      <c r="F193" s="447"/>
    </row>
    <row r="194" ht="15.75" customHeight="1">
      <c r="B194" s="447"/>
      <c r="C194" s="447"/>
      <c r="D194" s="447"/>
      <c r="E194" s="447"/>
      <c r="F194" s="447"/>
    </row>
    <row r="195" ht="15.75" customHeight="1">
      <c r="B195" s="447"/>
      <c r="C195" s="447"/>
      <c r="D195" s="447"/>
      <c r="E195" s="447"/>
      <c r="F195" s="447"/>
    </row>
    <row r="196" ht="15.75" customHeight="1">
      <c r="B196" s="447"/>
      <c r="C196" s="447"/>
      <c r="D196" s="447"/>
      <c r="E196" s="447"/>
      <c r="F196" s="447"/>
    </row>
    <row r="197" ht="15.75" customHeight="1">
      <c r="B197" s="447"/>
      <c r="C197" s="447"/>
      <c r="D197" s="447"/>
      <c r="E197" s="447"/>
      <c r="F197" s="447"/>
    </row>
    <row r="198" ht="15.75" customHeight="1">
      <c r="B198" s="447"/>
      <c r="C198" s="447"/>
      <c r="D198" s="447"/>
      <c r="E198" s="447"/>
      <c r="F198" s="447"/>
    </row>
    <row r="199" ht="15.75" customHeight="1">
      <c r="B199" s="447"/>
      <c r="C199" s="447"/>
      <c r="D199" s="447"/>
      <c r="E199" s="447"/>
      <c r="F199" s="447"/>
    </row>
    <row r="200" ht="15.75" customHeight="1">
      <c r="B200" s="447"/>
      <c r="C200" s="447"/>
      <c r="D200" s="447"/>
      <c r="E200" s="447"/>
      <c r="F200" s="447"/>
    </row>
    <row r="201" ht="15.75" customHeight="1">
      <c r="B201" s="447"/>
      <c r="C201" s="447"/>
      <c r="D201" s="447"/>
      <c r="E201" s="447"/>
      <c r="F201" s="447"/>
    </row>
    <row r="202" ht="15.75" customHeight="1">
      <c r="B202" s="447"/>
      <c r="C202" s="447"/>
      <c r="D202" s="447"/>
      <c r="E202" s="447"/>
      <c r="F202" s="447"/>
    </row>
    <row r="203" ht="15.75" customHeight="1">
      <c r="B203" s="447"/>
      <c r="C203" s="447"/>
      <c r="D203" s="447"/>
      <c r="E203" s="447"/>
      <c r="F203" s="447"/>
    </row>
    <row r="204" ht="15.75" customHeight="1">
      <c r="B204" s="447"/>
      <c r="C204" s="447"/>
      <c r="D204" s="447"/>
      <c r="E204" s="447"/>
      <c r="F204" s="447"/>
    </row>
    <row r="205" ht="15.75" customHeight="1">
      <c r="B205" s="447"/>
      <c r="C205" s="447"/>
      <c r="D205" s="447"/>
      <c r="E205" s="447"/>
      <c r="F205" s="447"/>
    </row>
    <row r="206" ht="15.75" customHeight="1">
      <c r="B206" s="447"/>
      <c r="C206" s="447"/>
      <c r="D206" s="447"/>
      <c r="E206" s="447"/>
      <c r="F206" s="447"/>
    </row>
    <row r="207" ht="15.75" customHeight="1">
      <c r="B207" s="447"/>
      <c r="C207" s="447"/>
      <c r="D207" s="447"/>
      <c r="E207" s="447"/>
      <c r="F207" s="447"/>
    </row>
    <row r="208" ht="15.75" customHeight="1">
      <c r="B208" s="447"/>
      <c r="C208" s="447"/>
      <c r="D208" s="447"/>
      <c r="E208" s="447"/>
      <c r="F208" s="447"/>
    </row>
    <row r="209" ht="15.75" customHeight="1">
      <c r="B209" s="447"/>
      <c r="C209" s="447"/>
      <c r="D209" s="447"/>
      <c r="E209" s="447"/>
      <c r="F209" s="447"/>
    </row>
    <row r="210" ht="15.75" customHeight="1">
      <c r="B210" s="447"/>
      <c r="C210" s="447"/>
      <c r="D210" s="447"/>
      <c r="E210" s="447"/>
      <c r="F210" s="447"/>
    </row>
    <row r="211" ht="15.75" customHeight="1">
      <c r="B211" s="447"/>
      <c r="C211" s="447"/>
      <c r="D211" s="447"/>
      <c r="E211" s="447"/>
      <c r="F211" s="447"/>
    </row>
    <row r="212" ht="15.75" customHeight="1">
      <c r="B212" s="447"/>
      <c r="C212" s="447"/>
      <c r="D212" s="447"/>
      <c r="E212" s="447"/>
      <c r="F212" s="447"/>
    </row>
    <row r="213" ht="15.75" customHeight="1">
      <c r="B213" s="447"/>
      <c r="C213" s="447"/>
      <c r="D213" s="447"/>
      <c r="E213" s="447"/>
      <c r="F213" s="447"/>
    </row>
    <row r="214" ht="15.75" customHeight="1">
      <c r="B214" s="447"/>
      <c r="C214" s="447"/>
      <c r="D214" s="447"/>
      <c r="E214" s="447"/>
      <c r="F214" s="447"/>
    </row>
    <row r="215" ht="15.75" customHeight="1">
      <c r="B215" s="447"/>
      <c r="C215" s="447"/>
      <c r="D215" s="447"/>
      <c r="E215" s="447"/>
      <c r="F215" s="447"/>
    </row>
    <row r="216" ht="15.75" customHeight="1">
      <c r="B216" s="447"/>
      <c r="C216" s="447"/>
      <c r="D216" s="447"/>
      <c r="E216" s="447"/>
      <c r="F216" s="447"/>
    </row>
    <row r="217" ht="15.75" customHeight="1">
      <c r="B217" s="447"/>
      <c r="C217" s="447"/>
      <c r="D217" s="447"/>
      <c r="E217" s="447"/>
      <c r="F217" s="447"/>
    </row>
    <row r="218" ht="15.75" customHeight="1">
      <c r="B218" s="447"/>
      <c r="C218" s="447"/>
      <c r="D218" s="447"/>
      <c r="E218" s="447"/>
      <c r="F218" s="447"/>
    </row>
    <row r="219" ht="15.75" customHeight="1">
      <c r="B219" s="447"/>
      <c r="C219" s="447"/>
      <c r="D219" s="447"/>
      <c r="E219" s="447"/>
      <c r="F219" s="447"/>
    </row>
    <row r="220" ht="15.75" customHeight="1">
      <c r="B220" s="447"/>
      <c r="C220" s="447"/>
      <c r="D220" s="447"/>
      <c r="E220" s="447"/>
      <c r="F220" s="447"/>
    </row>
    <row r="221" ht="15.75" customHeight="1">
      <c r="B221" s="447"/>
      <c r="C221" s="447"/>
      <c r="D221" s="447"/>
      <c r="E221" s="447"/>
      <c r="F221" s="447"/>
    </row>
    <row r="222" ht="15.75" customHeight="1">
      <c r="B222" s="447"/>
      <c r="C222" s="447"/>
      <c r="D222" s="447"/>
      <c r="E222" s="447"/>
      <c r="F222" s="447"/>
    </row>
    <row r="223" ht="15.75" customHeight="1">
      <c r="B223" s="447"/>
      <c r="C223" s="447"/>
      <c r="D223" s="447"/>
      <c r="E223" s="447"/>
      <c r="F223" s="447"/>
    </row>
    <row r="224" ht="15.75" customHeight="1">
      <c r="B224" s="447"/>
      <c r="C224" s="447"/>
      <c r="D224" s="447"/>
      <c r="E224" s="447"/>
      <c r="F224" s="447"/>
    </row>
    <row r="225" ht="15.75" customHeight="1">
      <c r="B225" s="447"/>
      <c r="C225" s="447"/>
      <c r="D225" s="447"/>
      <c r="E225" s="447"/>
      <c r="F225" s="447"/>
    </row>
    <row r="226" ht="15.75" customHeight="1">
      <c r="B226" s="447"/>
      <c r="C226" s="447"/>
      <c r="D226" s="447"/>
      <c r="E226" s="447"/>
      <c r="F226" s="447"/>
    </row>
    <row r="227" ht="15.75" customHeight="1">
      <c r="B227" s="447"/>
      <c r="C227" s="447"/>
      <c r="D227" s="447"/>
      <c r="E227" s="447"/>
      <c r="F227" s="447"/>
    </row>
    <row r="228" ht="15.75" customHeight="1">
      <c r="B228" s="447"/>
      <c r="C228" s="447"/>
      <c r="D228" s="447"/>
      <c r="E228" s="447"/>
      <c r="F228" s="447"/>
    </row>
    <row r="229" ht="15.75" customHeight="1">
      <c r="B229" s="447"/>
      <c r="C229" s="447"/>
      <c r="D229" s="447"/>
      <c r="E229" s="447"/>
      <c r="F229" s="447"/>
    </row>
    <row r="230" ht="15.75" customHeight="1">
      <c r="B230" s="447"/>
      <c r="C230" s="447"/>
      <c r="D230" s="447"/>
      <c r="E230" s="447"/>
      <c r="F230" s="447"/>
    </row>
    <row r="231" ht="15.75" customHeight="1">
      <c r="B231" s="447"/>
      <c r="C231" s="447"/>
      <c r="D231" s="447"/>
      <c r="E231" s="447"/>
      <c r="F231" s="447"/>
    </row>
    <row r="232" ht="15.75" customHeight="1">
      <c r="B232" s="447"/>
      <c r="C232" s="447"/>
      <c r="D232" s="447"/>
      <c r="E232" s="447"/>
      <c r="F232" s="447"/>
    </row>
    <row r="233" ht="15.75" customHeight="1">
      <c r="B233" s="447"/>
      <c r="C233" s="447"/>
      <c r="D233" s="447"/>
      <c r="E233" s="447"/>
      <c r="F233" s="447"/>
    </row>
    <row r="234" ht="15.75" customHeight="1">
      <c r="B234" s="447"/>
      <c r="C234" s="447"/>
      <c r="D234" s="447"/>
      <c r="E234" s="447"/>
      <c r="F234" s="447"/>
    </row>
    <row r="235" ht="15.75" customHeight="1">
      <c r="B235" s="447"/>
      <c r="C235" s="447"/>
      <c r="D235" s="447"/>
      <c r="E235" s="447"/>
      <c r="F235" s="447"/>
    </row>
    <row r="236" ht="15.75" customHeight="1">
      <c r="B236" s="447"/>
      <c r="C236" s="447"/>
      <c r="D236" s="447"/>
      <c r="E236" s="447"/>
      <c r="F236" s="447"/>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9:B29"/>
    <mergeCell ref="A30:B30"/>
    <mergeCell ref="A31:B31"/>
    <mergeCell ref="A32:B32"/>
    <mergeCell ref="A33:B33"/>
    <mergeCell ref="A34:B34"/>
    <mergeCell ref="A35:B35"/>
    <mergeCell ref="A36:B36"/>
    <mergeCell ref="A4:C4"/>
    <mergeCell ref="A6:B6"/>
    <mergeCell ref="A9:F9"/>
    <mergeCell ref="A25:C25"/>
    <mergeCell ref="A26:C26"/>
    <mergeCell ref="A27:B27"/>
    <mergeCell ref="A28:B28"/>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25.71"/>
    <col customWidth="1" min="2" max="2" width="24.71"/>
    <col customWidth="1" min="3" max="3" width="7.57"/>
    <col customWidth="1" min="4" max="4" width="9.14"/>
    <col customWidth="1" min="5" max="5" width="7.57"/>
    <col customWidth="1" min="6" max="6" width="9.14"/>
    <col customWidth="1" min="7" max="7" width="8.57"/>
    <col customWidth="1" min="8" max="8" width="9.71"/>
    <col customWidth="1" min="9" max="9" width="8.57"/>
    <col customWidth="1" min="10" max="10" width="9.0"/>
    <col customWidth="1" min="11" max="11" width="8.57"/>
    <col customWidth="1" min="12" max="12" width="8.86"/>
    <col customWidth="1" min="13" max="13" width="8.57"/>
    <col customWidth="1" min="14" max="14" width="9.29"/>
    <col customWidth="1" min="15" max="15" width="8.57"/>
    <col customWidth="1" min="16" max="16" width="9.14"/>
    <col customWidth="1" min="17" max="17" width="8.57"/>
    <col customWidth="1" min="18" max="18" width="8.86"/>
    <col customWidth="1" min="19" max="19" width="8.57"/>
    <col customWidth="1" min="20" max="20" width="9.14"/>
    <col customWidth="1" min="21" max="21" width="8.57"/>
    <col customWidth="1" min="22" max="22" width="9.43"/>
    <col customWidth="1" min="23" max="23" width="8.57"/>
    <col customWidth="1" min="24" max="24" width="9.14"/>
    <col customWidth="1" min="25" max="25" width="8.57"/>
    <col customWidth="1" min="26" max="26" width="9.86"/>
  </cols>
  <sheetData>
    <row r="1" ht="15.75" customHeight="1">
      <c r="A1" s="468" t="s">
        <v>258</v>
      </c>
      <c r="C1" s="469"/>
      <c r="D1" s="470" t="s">
        <v>468</v>
      </c>
      <c r="F1" s="470"/>
      <c r="H1" s="470"/>
      <c r="J1" s="470"/>
      <c r="L1" s="470"/>
      <c r="N1" s="470"/>
      <c r="P1" s="470"/>
      <c r="R1" s="470"/>
      <c r="T1" s="470"/>
      <c r="V1" s="470"/>
      <c r="X1" s="470"/>
      <c r="Z1" s="470"/>
    </row>
    <row r="2" ht="15.75" customHeight="1">
      <c r="B2" s="74"/>
      <c r="C2" s="471"/>
      <c r="D2" s="470" t="s">
        <v>469</v>
      </c>
      <c r="F2" s="470"/>
      <c r="H2" s="470"/>
      <c r="J2" s="470"/>
      <c r="L2" s="470"/>
      <c r="N2" s="470"/>
      <c r="P2" s="470"/>
      <c r="R2" s="470"/>
      <c r="T2" s="470"/>
      <c r="V2" s="470"/>
      <c r="X2" s="470"/>
      <c r="Z2" s="470"/>
    </row>
    <row r="3" ht="15.75" customHeight="1">
      <c r="B3" s="74"/>
      <c r="D3" s="470"/>
      <c r="F3" s="470"/>
      <c r="H3" s="470"/>
      <c r="J3" s="470"/>
      <c r="L3" s="470"/>
      <c r="N3" s="470"/>
      <c r="P3" s="470"/>
      <c r="R3" s="470"/>
      <c r="T3" s="470"/>
      <c r="V3" s="470"/>
      <c r="X3" s="470"/>
      <c r="Z3" s="470"/>
    </row>
    <row r="4" ht="15.75" customHeight="1">
      <c r="D4" s="470"/>
      <c r="F4" s="470"/>
      <c r="H4" s="470"/>
      <c r="J4" s="470"/>
      <c r="L4" s="470"/>
      <c r="N4" s="470"/>
      <c r="P4" s="470"/>
      <c r="R4" s="470"/>
      <c r="T4" s="470"/>
      <c r="V4" s="470"/>
      <c r="X4" s="470"/>
      <c r="Z4" s="470"/>
    </row>
    <row r="5" ht="15.75" customHeight="1">
      <c r="C5" s="472" t="s">
        <v>470</v>
      </c>
      <c r="D5" s="470"/>
      <c r="F5" s="470"/>
      <c r="H5" s="470"/>
      <c r="J5" s="470"/>
      <c r="L5" s="470"/>
      <c r="N5" s="470"/>
      <c r="P5" s="470"/>
      <c r="R5" s="470"/>
      <c r="T5" s="470"/>
      <c r="V5" s="470"/>
      <c r="X5" s="470"/>
      <c r="Z5" s="470"/>
    </row>
    <row r="6" ht="15.75" customHeight="1">
      <c r="A6" s="473"/>
      <c r="B6" s="473" t="s">
        <v>471</v>
      </c>
      <c r="C6" s="473" t="s">
        <v>472</v>
      </c>
      <c r="D6" s="474" t="s">
        <v>473</v>
      </c>
      <c r="E6" s="473" t="s">
        <v>474</v>
      </c>
      <c r="F6" s="474" t="s">
        <v>473</v>
      </c>
      <c r="G6" s="473" t="s">
        <v>475</v>
      </c>
      <c r="H6" s="474" t="s">
        <v>473</v>
      </c>
      <c r="I6" s="473" t="s">
        <v>476</v>
      </c>
      <c r="J6" s="474" t="s">
        <v>473</v>
      </c>
      <c r="K6" s="473" t="s">
        <v>477</v>
      </c>
      <c r="L6" s="474" t="s">
        <v>473</v>
      </c>
      <c r="M6" s="473" t="s">
        <v>478</v>
      </c>
      <c r="N6" s="474" t="s">
        <v>473</v>
      </c>
      <c r="O6" s="473" t="s">
        <v>479</v>
      </c>
      <c r="P6" s="474" t="s">
        <v>473</v>
      </c>
      <c r="Q6" s="473" t="s">
        <v>480</v>
      </c>
      <c r="R6" s="474" t="s">
        <v>473</v>
      </c>
      <c r="S6" s="473" t="s">
        <v>481</v>
      </c>
      <c r="T6" s="474" t="s">
        <v>473</v>
      </c>
      <c r="U6" s="473" t="s">
        <v>482</v>
      </c>
      <c r="V6" s="474" t="s">
        <v>473</v>
      </c>
      <c r="W6" s="473" t="s">
        <v>483</v>
      </c>
      <c r="X6" s="474" t="s">
        <v>473</v>
      </c>
      <c r="Y6" s="473" t="s">
        <v>484</v>
      </c>
      <c r="Z6" s="474" t="s">
        <v>473</v>
      </c>
      <c r="AA6" s="473" t="s">
        <v>485</v>
      </c>
      <c r="AB6" s="473"/>
    </row>
    <row r="7" ht="15.75" customHeight="1">
      <c r="A7" s="475" t="s">
        <v>486</v>
      </c>
      <c r="B7" s="476">
        <v>18.0</v>
      </c>
      <c r="C7" s="469"/>
      <c r="D7" s="471">
        <f t="shared" ref="D7:D11" si="1">C7*$B7</f>
        <v>0</v>
      </c>
      <c r="E7" s="469"/>
      <c r="F7" s="471">
        <f t="shared" ref="F7:F11" si="2">E7*$B7</f>
        <v>0</v>
      </c>
      <c r="G7" s="469"/>
      <c r="H7" s="471">
        <f t="shared" ref="H7:H11" si="3">G7*$B7</f>
        <v>0</v>
      </c>
      <c r="I7" s="469"/>
      <c r="J7" s="471">
        <f t="shared" ref="J7:J11" si="4">I7*$B7</f>
        <v>0</v>
      </c>
      <c r="K7" s="469"/>
      <c r="L7" s="471">
        <f t="shared" ref="L7:L11" si="5">K7*$B7</f>
        <v>0</v>
      </c>
      <c r="M7" s="469"/>
      <c r="N7" s="471">
        <f t="shared" ref="N7:N11" si="6">M7*$B7</f>
        <v>0</v>
      </c>
      <c r="O7" s="469"/>
      <c r="P7" s="471">
        <f t="shared" ref="P7:P11" si="7">O7*$B7</f>
        <v>0</v>
      </c>
      <c r="Q7" s="469"/>
      <c r="R7" s="471">
        <f t="shared" ref="R7:R11" si="8">Q7*$B7</f>
        <v>0</v>
      </c>
      <c r="S7" s="469"/>
      <c r="T7" s="471">
        <f t="shared" ref="T7:T11" si="9">S7*$B7</f>
        <v>0</v>
      </c>
      <c r="U7" s="469"/>
      <c r="V7" s="471">
        <f t="shared" ref="V7:V11" si="10">U7*$B7</f>
        <v>0</v>
      </c>
      <c r="W7" s="469"/>
      <c r="X7" s="471">
        <f t="shared" ref="X7:X11" si="11">W7*$B7</f>
        <v>0</v>
      </c>
      <c r="Y7" s="469"/>
      <c r="Z7" s="471">
        <f t="shared" ref="Z7:Z11" si="12">Y7*$B7</f>
        <v>0</v>
      </c>
      <c r="AA7" s="471">
        <f t="shared" ref="AA7:AA11" si="13">sum(D7,F7,H7,J7,L7,N7,P7,R7,T7,V7,X7,Z7)</f>
        <v>0</v>
      </c>
    </row>
    <row r="8" ht="15.75" customHeight="1">
      <c r="A8" s="475" t="s">
        <v>487</v>
      </c>
      <c r="B8" s="476">
        <v>18.0</v>
      </c>
      <c r="C8" s="469"/>
      <c r="D8" s="471">
        <f t="shared" si="1"/>
        <v>0</v>
      </c>
      <c r="E8" s="469"/>
      <c r="F8" s="471">
        <f t="shared" si="2"/>
        <v>0</v>
      </c>
      <c r="G8" s="469"/>
      <c r="H8" s="471">
        <f t="shared" si="3"/>
        <v>0</v>
      </c>
      <c r="I8" s="469"/>
      <c r="J8" s="471">
        <f t="shared" si="4"/>
        <v>0</v>
      </c>
      <c r="K8" s="469"/>
      <c r="L8" s="471">
        <f t="shared" si="5"/>
        <v>0</v>
      </c>
      <c r="M8" s="469"/>
      <c r="N8" s="471">
        <f t="shared" si="6"/>
        <v>0</v>
      </c>
      <c r="O8" s="469"/>
      <c r="P8" s="471">
        <f t="shared" si="7"/>
        <v>0</v>
      </c>
      <c r="Q8" s="469"/>
      <c r="R8" s="471">
        <f t="shared" si="8"/>
        <v>0</v>
      </c>
      <c r="S8" s="469"/>
      <c r="T8" s="471">
        <f t="shared" si="9"/>
        <v>0</v>
      </c>
      <c r="U8" s="469"/>
      <c r="V8" s="471">
        <f t="shared" si="10"/>
        <v>0</v>
      </c>
      <c r="W8" s="469"/>
      <c r="X8" s="471">
        <f t="shared" si="11"/>
        <v>0</v>
      </c>
      <c r="Y8" s="469"/>
      <c r="Z8" s="471">
        <f t="shared" si="12"/>
        <v>0</v>
      </c>
      <c r="AA8" s="471">
        <f t="shared" si="13"/>
        <v>0</v>
      </c>
    </row>
    <row r="9" ht="15.75" customHeight="1">
      <c r="A9" s="475" t="s">
        <v>488</v>
      </c>
      <c r="B9" s="476">
        <v>16.0</v>
      </c>
      <c r="C9" s="469"/>
      <c r="D9" s="471">
        <f t="shared" si="1"/>
        <v>0</v>
      </c>
      <c r="E9" s="469"/>
      <c r="F9" s="471">
        <f t="shared" si="2"/>
        <v>0</v>
      </c>
      <c r="G9" s="469"/>
      <c r="H9" s="471">
        <f t="shared" si="3"/>
        <v>0</v>
      </c>
      <c r="I9" s="469"/>
      <c r="J9" s="471">
        <f t="shared" si="4"/>
        <v>0</v>
      </c>
      <c r="K9" s="469"/>
      <c r="L9" s="471">
        <f t="shared" si="5"/>
        <v>0</v>
      </c>
      <c r="M9" s="469"/>
      <c r="N9" s="471">
        <f t="shared" si="6"/>
        <v>0</v>
      </c>
      <c r="O9" s="469"/>
      <c r="P9" s="471">
        <f t="shared" si="7"/>
        <v>0</v>
      </c>
      <c r="Q9" s="469"/>
      <c r="R9" s="471">
        <f t="shared" si="8"/>
        <v>0</v>
      </c>
      <c r="S9" s="469"/>
      <c r="T9" s="471">
        <f t="shared" si="9"/>
        <v>0</v>
      </c>
      <c r="U9" s="469"/>
      <c r="V9" s="471">
        <f t="shared" si="10"/>
        <v>0</v>
      </c>
      <c r="W9" s="469"/>
      <c r="X9" s="471">
        <f t="shared" si="11"/>
        <v>0</v>
      </c>
      <c r="Y9" s="469"/>
      <c r="Z9" s="471">
        <f t="shared" si="12"/>
        <v>0</v>
      </c>
      <c r="AA9" s="471">
        <f t="shared" si="13"/>
        <v>0</v>
      </c>
    </row>
    <row r="10" ht="15.75" customHeight="1">
      <c r="A10" s="475" t="s">
        <v>489</v>
      </c>
      <c r="B10" s="476">
        <v>30.0</v>
      </c>
      <c r="C10" s="469"/>
      <c r="D10" s="471">
        <f t="shared" si="1"/>
        <v>0</v>
      </c>
      <c r="E10" s="469"/>
      <c r="F10" s="471">
        <f t="shared" si="2"/>
        <v>0</v>
      </c>
      <c r="G10" s="469"/>
      <c r="H10" s="471">
        <f t="shared" si="3"/>
        <v>0</v>
      </c>
      <c r="I10" s="469"/>
      <c r="J10" s="471">
        <f t="shared" si="4"/>
        <v>0</v>
      </c>
      <c r="K10" s="469"/>
      <c r="L10" s="471">
        <f t="shared" si="5"/>
        <v>0</v>
      </c>
      <c r="M10" s="469"/>
      <c r="N10" s="471">
        <f t="shared" si="6"/>
        <v>0</v>
      </c>
      <c r="O10" s="469"/>
      <c r="P10" s="471">
        <f t="shared" si="7"/>
        <v>0</v>
      </c>
      <c r="Q10" s="469"/>
      <c r="R10" s="471">
        <f t="shared" si="8"/>
        <v>0</v>
      </c>
      <c r="S10" s="469"/>
      <c r="T10" s="471">
        <f t="shared" si="9"/>
        <v>0</v>
      </c>
      <c r="U10" s="469"/>
      <c r="V10" s="471">
        <f t="shared" si="10"/>
        <v>0</v>
      </c>
      <c r="W10" s="469"/>
      <c r="X10" s="471">
        <f t="shared" si="11"/>
        <v>0</v>
      </c>
      <c r="Y10" s="469"/>
      <c r="Z10" s="471">
        <f t="shared" si="12"/>
        <v>0</v>
      </c>
      <c r="AA10" s="471">
        <f t="shared" si="13"/>
        <v>0</v>
      </c>
    </row>
    <row r="11" ht="15.75" customHeight="1">
      <c r="A11" s="475" t="s">
        <v>490</v>
      </c>
      <c r="B11" s="476">
        <v>15.0</v>
      </c>
      <c r="C11" s="469"/>
      <c r="D11" s="471">
        <f t="shared" si="1"/>
        <v>0</v>
      </c>
      <c r="E11" s="469"/>
      <c r="F11" s="471">
        <f t="shared" si="2"/>
        <v>0</v>
      </c>
      <c r="G11" s="469"/>
      <c r="H11" s="471">
        <f t="shared" si="3"/>
        <v>0</v>
      </c>
      <c r="I11" s="469">
        <v>24.0</v>
      </c>
      <c r="J11" s="471">
        <f t="shared" si="4"/>
        <v>360</v>
      </c>
      <c r="K11" s="469">
        <v>24.0</v>
      </c>
      <c r="L11" s="471">
        <f t="shared" si="5"/>
        <v>360</v>
      </c>
      <c r="M11" s="469">
        <v>24.0</v>
      </c>
      <c r="N11" s="471">
        <f t="shared" si="6"/>
        <v>360</v>
      </c>
      <c r="O11" s="469">
        <v>24.0</v>
      </c>
      <c r="P11" s="471">
        <f t="shared" si="7"/>
        <v>360</v>
      </c>
      <c r="Q11" s="469">
        <v>24.0</v>
      </c>
      <c r="R11" s="471">
        <f t="shared" si="8"/>
        <v>360</v>
      </c>
      <c r="S11" s="469">
        <v>24.0</v>
      </c>
      <c r="T11" s="471">
        <f t="shared" si="9"/>
        <v>360</v>
      </c>
      <c r="U11" s="469">
        <v>24.0</v>
      </c>
      <c r="V11" s="471">
        <f t="shared" si="10"/>
        <v>360</v>
      </c>
      <c r="W11" s="469"/>
      <c r="X11" s="471">
        <f t="shared" si="11"/>
        <v>0</v>
      </c>
      <c r="Y11" s="469"/>
      <c r="Z11" s="471">
        <f t="shared" si="12"/>
        <v>0</v>
      </c>
      <c r="AA11" s="471">
        <f t="shared" si="13"/>
        <v>2520</v>
      </c>
    </row>
    <row r="12" ht="15.75" customHeight="1">
      <c r="D12" s="471"/>
      <c r="F12" s="471"/>
      <c r="H12" s="471"/>
      <c r="J12" s="471"/>
      <c r="L12" s="471"/>
      <c r="N12" s="471"/>
      <c r="P12" s="471"/>
      <c r="R12" s="471"/>
      <c r="T12" s="471"/>
      <c r="V12" s="471"/>
      <c r="X12" s="471"/>
      <c r="Z12" s="471"/>
    </row>
    <row r="13" ht="15.75" customHeight="1">
      <c r="B13" s="475" t="s">
        <v>491</v>
      </c>
      <c r="C13" s="477">
        <f>sum(C7:C12)</f>
        <v>0</v>
      </c>
      <c r="D13" s="471"/>
      <c r="E13" s="477">
        <f>sum(E7:E12)</f>
        <v>0</v>
      </c>
      <c r="F13" s="471"/>
      <c r="G13" s="477">
        <f>sum(G7:G12)</f>
        <v>0</v>
      </c>
      <c r="H13" s="471"/>
      <c r="I13" s="477">
        <f>sum(I7:I12)</f>
        <v>24</v>
      </c>
      <c r="J13" s="471"/>
      <c r="K13" s="477">
        <f>sum(K7:K12)</f>
        <v>24</v>
      </c>
      <c r="L13" s="471"/>
      <c r="M13" s="477">
        <f>sum(M7:M12)</f>
        <v>24</v>
      </c>
      <c r="N13" s="471"/>
      <c r="O13" s="477">
        <f>sum(O7:O12)</f>
        <v>24</v>
      </c>
      <c r="P13" s="471"/>
      <c r="Q13" s="477">
        <f>sum(Q7:Q12)</f>
        <v>24</v>
      </c>
      <c r="R13" s="471"/>
      <c r="S13" s="477">
        <f>sum(S7:S12)</f>
        <v>24</v>
      </c>
      <c r="T13" s="471"/>
      <c r="U13" s="477">
        <f>sum(U7:U12)</f>
        <v>24</v>
      </c>
      <c r="V13" s="471"/>
      <c r="W13" s="477">
        <f>sum(W7:W12)</f>
        <v>0</v>
      </c>
      <c r="X13" s="471"/>
      <c r="Y13" s="477">
        <f>sum(Y7:Y12)</f>
        <v>0</v>
      </c>
      <c r="Z13" s="471"/>
    </row>
    <row r="14" ht="15.75" customHeight="1">
      <c r="B14" s="475" t="s">
        <v>492</v>
      </c>
      <c r="D14" s="471">
        <f>sum(D7:D12)</f>
        <v>0</v>
      </c>
      <c r="E14" s="470"/>
      <c r="F14" s="471">
        <f>sum(F7:F12)</f>
        <v>0</v>
      </c>
      <c r="G14" s="470"/>
      <c r="H14" s="471">
        <f>sum(H7:H12)</f>
        <v>0</v>
      </c>
      <c r="I14" s="470"/>
      <c r="J14" s="471">
        <f>sum(J7:J12)</f>
        <v>360</v>
      </c>
      <c r="K14" s="470"/>
      <c r="L14" s="471">
        <f>sum(L7:L12)</f>
        <v>360</v>
      </c>
      <c r="M14" s="470"/>
      <c r="N14" s="471">
        <f>sum(N7:N12)</f>
        <v>360</v>
      </c>
      <c r="O14" s="470"/>
      <c r="P14" s="471">
        <f>sum(P7:P12)</f>
        <v>360</v>
      </c>
      <c r="Q14" s="470"/>
      <c r="R14" s="471">
        <f>sum(R7:R12)</f>
        <v>360</v>
      </c>
      <c r="S14" s="470"/>
      <c r="T14" s="471">
        <f>sum(T7:T12)</f>
        <v>360</v>
      </c>
      <c r="U14" s="470"/>
      <c r="V14" s="471">
        <f>sum(V7:V12)</f>
        <v>360</v>
      </c>
      <c r="W14" s="470"/>
      <c r="X14" s="471">
        <f>sum(X7:X12)</f>
        <v>0</v>
      </c>
      <c r="Y14" s="470"/>
      <c r="Z14" s="471">
        <f>sum(Z7:Z12)</f>
        <v>0</v>
      </c>
    </row>
    <row r="15" ht="15.75" customHeight="1">
      <c r="D15" s="471"/>
      <c r="F15" s="471"/>
      <c r="H15" s="471"/>
      <c r="J15" s="471"/>
      <c r="L15" s="471"/>
      <c r="N15" s="471"/>
      <c r="P15" s="471"/>
      <c r="R15" s="471"/>
      <c r="T15" s="471"/>
      <c r="V15" s="471"/>
      <c r="X15" s="471"/>
      <c r="Z15" s="471"/>
    </row>
    <row r="16" ht="15.75" customHeight="1">
      <c r="A16" s="478" t="s">
        <v>493</v>
      </c>
      <c r="B16" s="479"/>
      <c r="C16" s="480">
        <f>(C13/40)/4.3</f>
        <v>0</v>
      </c>
      <c r="D16" s="471"/>
      <c r="E16" s="480">
        <f>(E13/40)/4.3</f>
        <v>0</v>
      </c>
      <c r="F16" s="471"/>
      <c r="G16" s="480">
        <f>(G13/40)/4.3</f>
        <v>0</v>
      </c>
      <c r="H16" s="471"/>
      <c r="I16" s="480">
        <f>(I13/40)/4.3</f>
        <v>0.1395348837</v>
      </c>
      <c r="J16" s="471"/>
      <c r="K16" s="480">
        <f>(K13/40)/4.3</f>
        <v>0.1395348837</v>
      </c>
      <c r="L16" s="471"/>
      <c r="M16" s="480">
        <f>(M13/40)/4.3</f>
        <v>0.1395348837</v>
      </c>
      <c r="N16" s="471"/>
      <c r="O16" s="480">
        <f>(O13/40)/4.3</f>
        <v>0.1395348837</v>
      </c>
      <c r="P16" s="471"/>
      <c r="Q16" s="480">
        <f>(Q13/40)/4.3</f>
        <v>0.1395348837</v>
      </c>
      <c r="R16" s="471"/>
      <c r="S16" s="480">
        <f>(S13/40)/4.3</f>
        <v>0.1395348837</v>
      </c>
      <c r="T16" s="471"/>
      <c r="U16" s="480">
        <f>(U13/40)/4.3</f>
        <v>0.1395348837</v>
      </c>
      <c r="V16" s="471"/>
      <c r="W16" s="480">
        <f>(W13/40)/4.3</f>
        <v>0</v>
      </c>
      <c r="X16" s="471"/>
      <c r="Y16" s="480">
        <f>(Y13/40)/4.3</f>
        <v>0</v>
      </c>
      <c r="Z16" s="471"/>
      <c r="AA16" s="479"/>
      <c r="AB16" s="479"/>
    </row>
    <row r="17" ht="15.75" customHeight="1">
      <c r="D17" s="470"/>
      <c r="F17" s="470"/>
      <c r="H17" s="470"/>
      <c r="J17" s="470"/>
      <c r="L17" s="470"/>
      <c r="N17" s="470"/>
      <c r="P17" s="470"/>
      <c r="R17" s="470"/>
      <c r="T17" s="470"/>
      <c r="V17" s="470"/>
      <c r="X17" s="470"/>
      <c r="Z17" s="470"/>
    </row>
    <row r="18" ht="15.75" customHeight="1">
      <c r="A18" s="481" t="s">
        <v>494</v>
      </c>
      <c r="D18" s="470"/>
      <c r="F18" s="470"/>
      <c r="H18" s="470"/>
      <c r="J18" s="470"/>
      <c r="L18" s="470"/>
      <c r="N18" s="470"/>
      <c r="P18" s="470"/>
      <c r="R18" s="470"/>
      <c r="T18" s="470"/>
      <c r="V18" s="470"/>
      <c r="X18" s="470"/>
      <c r="Z18" s="470"/>
    </row>
    <row r="19" ht="15.75" customHeight="1">
      <c r="A19" s="482">
        <f>sum(D14:Z14)</f>
        <v>2520</v>
      </c>
      <c r="D19" s="470"/>
      <c r="F19" s="470"/>
      <c r="H19" s="470"/>
      <c r="J19" s="470"/>
      <c r="L19" s="470"/>
      <c r="N19" s="470"/>
      <c r="P19" s="470"/>
      <c r="R19" s="470"/>
      <c r="T19" s="470"/>
      <c r="V19" s="470"/>
      <c r="X19" s="470"/>
      <c r="Z19" s="470"/>
    </row>
    <row r="20" ht="15.75" customHeight="1">
      <c r="D20" s="470"/>
      <c r="F20" s="470"/>
      <c r="H20" s="470"/>
      <c r="J20" s="470"/>
      <c r="L20" s="470"/>
      <c r="N20" s="470"/>
      <c r="P20" s="470"/>
      <c r="R20" s="470"/>
      <c r="T20" s="470"/>
      <c r="V20" s="470"/>
      <c r="X20" s="470"/>
      <c r="Z20" s="470"/>
    </row>
    <row r="21" ht="15.75" customHeight="1">
      <c r="D21" s="470"/>
      <c r="F21" s="470"/>
      <c r="H21" s="470"/>
      <c r="J21" s="470"/>
      <c r="L21" s="470"/>
      <c r="N21" s="470"/>
      <c r="P21" s="470"/>
      <c r="R21" s="470"/>
      <c r="T21" s="470"/>
      <c r="V21" s="470"/>
      <c r="X21" s="470"/>
      <c r="Z21" s="470"/>
    </row>
    <row r="22" ht="15.75" customHeight="1">
      <c r="D22" s="470"/>
      <c r="F22" s="470"/>
      <c r="H22" s="470"/>
      <c r="J22" s="470"/>
      <c r="L22" s="470"/>
      <c r="N22" s="470"/>
      <c r="P22" s="470"/>
      <c r="R22" s="470"/>
      <c r="T22" s="470"/>
      <c r="V22" s="470"/>
      <c r="X22" s="470"/>
      <c r="Z22" s="470"/>
    </row>
    <row r="23" ht="15.75" customHeight="1">
      <c r="D23" s="470"/>
      <c r="F23" s="470"/>
      <c r="H23" s="470"/>
      <c r="J23" s="470"/>
      <c r="L23" s="470"/>
      <c r="N23" s="470"/>
      <c r="P23" s="470"/>
      <c r="R23" s="470"/>
      <c r="T23" s="470"/>
      <c r="V23" s="470"/>
      <c r="X23" s="470"/>
      <c r="Z23" s="470"/>
    </row>
    <row r="24" ht="15.75" customHeight="1">
      <c r="D24" s="470"/>
      <c r="F24" s="470"/>
      <c r="H24" s="470"/>
      <c r="J24" s="470"/>
      <c r="L24" s="470"/>
      <c r="N24" s="470"/>
      <c r="P24" s="470"/>
      <c r="R24" s="470"/>
      <c r="T24" s="470"/>
      <c r="V24" s="470"/>
      <c r="X24" s="470"/>
      <c r="Z24" s="470"/>
    </row>
    <row r="25" ht="15.75" customHeight="1">
      <c r="D25" s="470"/>
      <c r="F25" s="470"/>
      <c r="H25" s="470"/>
      <c r="J25" s="470"/>
      <c r="L25" s="470"/>
      <c r="N25" s="470"/>
      <c r="P25" s="470"/>
      <c r="R25" s="470"/>
      <c r="T25" s="470"/>
      <c r="V25" s="470"/>
      <c r="X25" s="470"/>
      <c r="Z25" s="470"/>
    </row>
    <row r="26" ht="15.75" customHeight="1">
      <c r="D26" s="470"/>
      <c r="F26" s="470"/>
      <c r="H26" s="470"/>
      <c r="J26" s="470"/>
      <c r="L26" s="470"/>
      <c r="N26" s="470"/>
      <c r="P26" s="470"/>
      <c r="R26" s="470"/>
      <c r="T26" s="470"/>
      <c r="V26" s="470"/>
      <c r="X26" s="470"/>
      <c r="Z26" s="470"/>
    </row>
    <row r="27" ht="15.75" customHeight="1">
      <c r="D27" s="470"/>
      <c r="F27" s="470"/>
      <c r="H27" s="470"/>
      <c r="J27" s="470"/>
      <c r="L27" s="470"/>
      <c r="N27" s="470"/>
      <c r="P27" s="470"/>
      <c r="R27" s="470"/>
      <c r="T27" s="470"/>
      <c r="V27" s="470"/>
      <c r="X27" s="470"/>
      <c r="Z27" s="470"/>
    </row>
    <row r="28" ht="15.75" customHeight="1">
      <c r="D28" s="470"/>
      <c r="F28" s="470"/>
      <c r="H28" s="470"/>
      <c r="J28" s="470"/>
      <c r="L28" s="470"/>
      <c r="N28" s="470"/>
      <c r="P28" s="470"/>
      <c r="R28" s="470"/>
      <c r="T28" s="470"/>
      <c r="V28" s="470"/>
      <c r="X28" s="470"/>
      <c r="Z28" s="470"/>
    </row>
    <row r="29" ht="15.75" customHeight="1">
      <c r="D29" s="470"/>
      <c r="F29" s="470"/>
      <c r="H29" s="470"/>
      <c r="J29" s="470"/>
      <c r="L29" s="470"/>
      <c r="N29" s="470"/>
      <c r="P29" s="470"/>
      <c r="R29" s="470"/>
      <c r="T29" s="470"/>
      <c r="V29" s="470"/>
      <c r="X29" s="470"/>
      <c r="Z29" s="470"/>
    </row>
    <row r="30" ht="15.75" customHeight="1">
      <c r="D30" s="470"/>
      <c r="F30" s="470"/>
      <c r="H30" s="470"/>
      <c r="J30" s="470"/>
      <c r="L30" s="470"/>
      <c r="N30" s="470"/>
      <c r="P30" s="470"/>
      <c r="R30" s="470"/>
      <c r="T30" s="470"/>
      <c r="V30" s="470"/>
      <c r="X30" s="470"/>
      <c r="Z30" s="470"/>
    </row>
    <row r="31" ht="15.75" customHeight="1">
      <c r="D31" s="470"/>
      <c r="F31" s="470"/>
      <c r="H31" s="470"/>
      <c r="J31" s="470"/>
      <c r="L31" s="470"/>
      <c r="N31" s="470"/>
      <c r="P31" s="470"/>
      <c r="R31" s="470"/>
      <c r="T31" s="470"/>
      <c r="V31" s="470"/>
      <c r="X31" s="470"/>
      <c r="Z31" s="470"/>
    </row>
    <row r="32" ht="15.75" customHeight="1">
      <c r="D32" s="470"/>
      <c r="F32" s="470"/>
      <c r="H32" s="470"/>
      <c r="J32" s="470"/>
      <c r="L32" s="470"/>
      <c r="N32" s="470"/>
      <c r="P32" s="470"/>
      <c r="R32" s="470"/>
      <c r="T32" s="470"/>
      <c r="V32" s="470"/>
      <c r="X32" s="470"/>
      <c r="Z32" s="470"/>
    </row>
    <row r="33" ht="15.75" customHeight="1">
      <c r="D33" s="470"/>
      <c r="F33" s="470"/>
      <c r="H33" s="470"/>
      <c r="J33" s="470"/>
      <c r="L33" s="470"/>
      <c r="N33" s="470"/>
      <c r="P33" s="470"/>
      <c r="R33" s="470"/>
      <c r="T33" s="470"/>
      <c r="V33" s="470"/>
      <c r="X33" s="470"/>
      <c r="Z33" s="470"/>
    </row>
    <row r="34" ht="15.75" customHeight="1">
      <c r="D34" s="470"/>
      <c r="F34" s="470"/>
      <c r="H34" s="470"/>
      <c r="J34" s="470"/>
      <c r="L34" s="470"/>
      <c r="N34" s="470"/>
      <c r="P34" s="470"/>
      <c r="R34" s="470"/>
      <c r="T34" s="470"/>
      <c r="V34" s="470"/>
      <c r="X34" s="470"/>
      <c r="Z34" s="470"/>
    </row>
    <row r="35" ht="15.75" customHeight="1">
      <c r="D35" s="470"/>
      <c r="F35" s="470"/>
      <c r="H35" s="470"/>
      <c r="J35" s="470"/>
      <c r="L35" s="470"/>
      <c r="N35" s="470"/>
      <c r="P35" s="470"/>
      <c r="R35" s="470"/>
      <c r="T35" s="470"/>
      <c r="V35" s="470"/>
      <c r="X35" s="470"/>
      <c r="Z35" s="470"/>
    </row>
    <row r="36" ht="15.75" customHeight="1">
      <c r="D36" s="470"/>
      <c r="F36" s="470"/>
      <c r="H36" s="470"/>
      <c r="J36" s="470"/>
      <c r="L36" s="470"/>
      <c r="N36" s="470"/>
      <c r="P36" s="470"/>
      <c r="R36" s="470"/>
      <c r="T36" s="470"/>
      <c r="V36" s="470"/>
      <c r="X36" s="470"/>
      <c r="Z36" s="470"/>
    </row>
    <row r="37" ht="15.75" customHeight="1">
      <c r="D37" s="470"/>
      <c r="F37" s="470"/>
      <c r="H37" s="470"/>
      <c r="J37" s="470"/>
      <c r="L37" s="470"/>
      <c r="N37" s="470"/>
      <c r="P37" s="470"/>
      <c r="R37" s="470"/>
      <c r="T37" s="470"/>
      <c r="V37" s="470"/>
      <c r="X37" s="470"/>
      <c r="Z37" s="470"/>
    </row>
    <row r="38" ht="15.75" customHeight="1">
      <c r="D38" s="470"/>
      <c r="F38" s="470"/>
      <c r="H38" s="470"/>
      <c r="J38" s="470"/>
      <c r="L38" s="470"/>
      <c r="N38" s="470"/>
      <c r="P38" s="470"/>
      <c r="R38" s="470"/>
      <c r="T38" s="470"/>
      <c r="V38" s="470"/>
      <c r="X38" s="470"/>
      <c r="Z38" s="470"/>
    </row>
    <row r="39" ht="15.75" customHeight="1">
      <c r="D39" s="470"/>
      <c r="F39" s="470"/>
      <c r="H39" s="470"/>
      <c r="J39" s="470"/>
      <c r="L39" s="470"/>
      <c r="N39" s="470"/>
      <c r="P39" s="470"/>
      <c r="R39" s="470"/>
      <c r="T39" s="470"/>
      <c r="V39" s="470"/>
      <c r="X39" s="470"/>
      <c r="Z39" s="470"/>
    </row>
    <row r="40" ht="15.75" customHeight="1">
      <c r="D40" s="470"/>
      <c r="F40" s="470"/>
      <c r="H40" s="470"/>
      <c r="J40" s="470"/>
      <c r="L40" s="470"/>
      <c r="N40" s="470"/>
      <c r="P40" s="470"/>
      <c r="R40" s="470"/>
      <c r="T40" s="470"/>
      <c r="V40" s="470"/>
      <c r="X40" s="470"/>
      <c r="Z40" s="470"/>
    </row>
    <row r="41" ht="15.75" customHeight="1">
      <c r="D41" s="470"/>
      <c r="F41" s="470"/>
      <c r="H41" s="470"/>
      <c r="J41" s="470"/>
      <c r="L41" s="470"/>
      <c r="N41" s="470"/>
      <c r="P41" s="470"/>
      <c r="R41" s="470"/>
      <c r="T41" s="470"/>
      <c r="V41" s="470"/>
      <c r="X41" s="470"/>
      <c r="Z41" s="470"/>
    </row>
    <row r="42" ht="15.75" customHeight="1">
      <c r="D42" s="470"/>
      <c r="F42" s="470"/>
      <c r="H42" s="470"/>
      <c r="J42" s="470"/>
      <c r="L42" s="470"/>
      <c r="N42" s="470"/>
      <c r="P42" s="470"/>
      <c r="R42" s="470"/>
      <c r="T42" s="470"/>
      <c r="V42" s="470"/>
      <c r="X42" s="470"/>
      <c r="Z42" s="470"/>
    </row>
    <row r="43" ht="15.75" customHeight="1">
      <c r="D43" s="470"/>
      <c r="F43" s="470"/>
      <c r="H43" s="470"/>
      <c r="J43" s="470"/>
      <c r="L43" s="470"/>
      <c r="N43" s="470"/>
      <c r="P43" s="470"/>
      <c r="R43" s="470"/>
      <c r="T43" s="470"/>
      <c r="V43" s="470"/>
      <c r="X43" s="470"/>
      <c r="Z43" s="470"/>
    </row>
    <row r="44" ht="15.75" customHeight="1">
      <c r="D44" s="470"/>
      <c r="F44" s="470"/>
      <c r="H44" s="470"/>
      <c r="J44" s="470"/>
      <c r="L44" s="470"/>
      <c r="N44" s="470"/>
      <c r="P44" s="470"/>
      <c r="R44" s="470"/>
      <c r="T44" s="470"/>
      <c r="V44" s="470"/>
      <c r="X44" s="470"/>
      <c r="Z44" s="470"/>
    </row>
    <row r="45" ht="15.75" customHeight="1">
      <c r="D45" s="470"/>
      <c r="F45" s="470"/>
      <c r="H45" s="470"/>
      <c r="J45" s="470"/>
      <c r="L45" s="470"/>
      <c r="N45" s="470"/>
      <c r="P45" s="470"/>
      <c r="R45" s="470"/>
      <c r="T45" s="470"/>
      <c r="V45" s="470"/>
      <c r="X45" s="470"/>
      <c r="Z45" s="470"/>
    </row>
    <row r="46" ht="15.75" customHeight="1">
      <c r="D46" s="470"/>
      <c r="F46" s="470"/>
      <c r="H46" s="470"/>
      <c r="J46" s="470"/>
      <c r="L46" s="470"/>
      <c r="N46" s="470"/>
      <c r="P46" s="470"/>
      <c r="R46" s="470"/>
      <c r="T46" s="470"/>
      <c r="V46" s="470"/>
      <c r="X46" s="470"/>
      <c r="Z46" s="470"/>
    </row>
    <row r="47" ht="15.75" customHeight="1">
      <c r="D47" s="470"/>
      <c r="F47" s="470"/>
      <c r="H47" s="470"/>
      <c r="J47" s="470"/>
      <c r="L47" s="470"/>
      <c r="N47" s="470"/>
      <c r="P47" s="470"/>
      <c r="R47" s="470"/>
      <c r="T47" s="470"/>
      <c r="V47" s="470"/>
      <c r="X47" s="470"/>
      <c r="Z47" s="470"/>
    </row>
    <row r="48" ht="15.75" customHeight="1">
      <c r="D48" s="470"/>
      <c r="F48" s="470"/>
      <c r="H48" s="470"/>
      <c r="J48" s="470"/>
      <c r="L48" s="470"/>
      <c r="N48" s="470"/>
      <c r="P48" s="470"/>
      <c r="R48" s="470"/>
      <c r="T48" s="470"/>
      <c r="V48" s="470"/>
      <c r="X48" s="470"/>
      <c r="Z48" s="470"/>
    </row>
    <row r="49" ht="15.75" customHeight="1">
      <c r="D49" s="470"/>
      <c r="F49" s="470"/>
      <c r="H49" s="470"/>
      <c r="J49" s="470"/>
      <c r="L49" s="470"/>
      <c r="N49" s="470"/>
      <c r="P49" s="470"/>
      <c r="R49" s="470"/>
      <c r="T49" s="470"/>
      <c r="V49" s="470"/>
      <c r="X49" s="470"/>
      <c r="Z49" s="470"/>
    </row>
    <row r="50" ht="15.75" customHeight="1">
      <c r="D50" s="470"/>
      <c r="F50" s="470"/>
      <c r="H50" s="470"/>
      <c r="J50" s="470"/>
      <c r="L50" s="470"/>
      <c r="N50" s="470"/>
      <c r="P50" s="470"/>
      <c r="R50" s="470"/>
      <c r="T50" s="470"/>
      <c r="V50" s="470"/>
      <c r="X50" s="470"/>
      <c r="Z50" s="470"/>
    </row>
    <row r="51" ht="15.75" customHeight="1">
      <c r="D51" s="470"/>
      <c r="F51" s="470"/>
      <c r="H51" s="470"/>
      <c r="J51" s="470"/>
      <c r="L51" s="470"/>
      <c r="N51" s="470"/>
      <c r="P51" s="470"/>
      <c r="R51" s="470"/>
      <c r="T51" s="470"/>
      <c r="V51" s="470"/>
      <c r="X51" s="470"/>
      <c r="Z51" s="470"/>
    </row>
    <row r="52" ht="15.75" customHeight="1">
      <c r="D52" s="470"/>
      <c r="F52" s="470"/>
      <c r="H52" s="470"/>
      <c r="J52" s="470"/>
      <c r="L52" s="470"/>
      <c r="N52" s="470"/>
      <c r="P52" s="470"/>
      <c r="R52" s="470"/>
      <c r="T52" s="470"/>
      <c r="V52" s="470"/>
      <c r="X52" s="470"/>
      <c r="Z52" s="470"/>
    </row>
    <row r="53" ht="15.75" customHeight="1">
      <c r="D53" s="470"/>
      <c r="F53" s="470"/>
      <c r="H53" s="470"/>
      <c r="J53" s="470"/>
      <c r="L53" s="470"/>
      <c r="N53" s="470"/>
      <c r="P53" s="470"/>
      <c r="R53" s="470"/>
      <c r="T53" s="470"/>
      <c r="V53" s="470"/>
      <c r="X53" s="470"/>
      <c r="Z53" s="470"/>
    </row>
    <row r="54" ht="15.75" customHeight="1">
      <c r="D54" s="470"/>
      <c r="F54" s="470"/>
      <c r="H54" s="470"/>
      <c r="J54" s="470"/>
      <c r="L54" s="470"/>
      <c r="N54" s="470"/>
      <c r="P54" s="470"/>
      <c r="R54" s="470"/>
      <c r="T54" s="470"/>
      <c r="V54" s="470"/>
      <c r="X54" s="470"/>
      <c r="Z54" s="470"/>
    </row>
    <row r="55" ht="15.75" customHeight="1">
      <c r="D55" s="470"/>
      <c r="F55" s="470"/>
      <c r="H55" s="470"/>
      <c r="J55" s="470"/>
      <c r="L55" s="470"/>
      <c r="N55" s="470"/>
      <c r="P55" s="470"/>
      <c r="R55" s="470"/>
      <c r="T55" s="470"/>
      <c r="V55" s="470"/>
      <c r="X55" s="470"/>
      <c r="Z55" s="470"/>
    </row>
    <row r="56" ht="15.75" customHeight="1">
      <c r="D56" s="470"/>
      <c r="F56" s="470"/>
      <c r="H56" s="470"/>
      <c r="J56" s="470"/>
      <c r="L56" s="470"/>
      <c r="N56" s="470"/>
      <c r="P56" s="470"/>
      <c r="R56" s="470"/>
      <c r="T56" s="470"/>
      <c r="V56" s="470"/>
      <c r="X56" s="470"/>
      <c r="Z56" s="470"/>
    </row>
    <row r="57" ht="15.75" customHeight="1">
      <c r="D57" s="470"/>
      <c r="F57" s="470"/>
      <c r="H57" s="470"/>
      <c r="J57" s="470"/>
      <c r="L57" s="470"/>
      <c r="N57" s="470"/>
      <c r="P57" s="470"/>
      <c r="R57" s="470"/>
      <c r="T57" s="470"/>
      <c r="V57" s="470"/>
      <c r="X57" s="470"/>
      <c r="Z57" s="470"/>
    </row>
    <row r="58" ht="15.75" customHeight="1">
      <c r="D58" s="470"/>
      <c r="F58" s="470"/>
      <c r="H58" s="470"/>
      <c r="J58" s="470"/>
      <c r="L58" s="470"/>
      <c r="N58" s="470"/>
      <c r="P58" s="470"/>
      <c r="R58" s="470"/>
      <c r="T58" s="470"/>
      <c r="V58" s="470"/>
      <c r="X58" s="470"/>
      <c r="Z58" s="470"/>
    </row>
    <row r="59" ht="15.75" customHeight="1">
      <c r="D59" s="470"/>
      <c r="F59" s="470"/>
      <c r="H59" s="470"/>
      <c r="J59" s="470"/>
      <c r="L59" s="470"/>
      <c r="N59" s="470"/>
      <c r="P59" s="470"/>
      <c r="R59" s="470"/>
      <c r="T59" s="470"/>
      <c r="V59" s="470"/>
      <c r="X59" s="470"/>
      <c r="Z59" s="470"/>
    </row>
    <row r="60" ht="15.75" customHeight="1">
      <c r="D60" s="470"/>
      <c r="F60" s="470"/>
      <c r="H60" s="470"/>
      <c r="J60" s="470"/>
      <c r="L60" s="470"/>
      <c r="N60" s="470"/>
      <c r="P60" s="470"/>
      <c r="R60" s="470"/>
      <c r="T60" s="470"/>
      <c r="V60" s="470"/>
      <c r="X60" s="470"/>
      <c r="Z60" s="470"/>
    </row>
    <row r="61" ht="15.75" customHeight="1">
      <c r="D61" s="470"/>
      <c r="F61" s="470"/>
      <c r="H61" s="470"/>
      <c r="J61" s="470"/>
      <c r="L61" s="470"/>
      <c r="N61" s="470"/>
      <c r="P61" s="470"/>
      <c r="R61" s="470"/>
      <c r="T61" s="470"/>
      <c r="V61" s="470"/>
      <c r="X61" s="470"/>
      <c r="Z61" s="470"/>
    </row>
    <row r="62" ht="15.75" customHeight="1">
      <c r="D62" s="470"/>
      <c r="F62" s="470"/>
      <c r="H62" s="470"/>
      <c r="J62" s="470"/>
      <c r="L62" s="470"/>
      <c r="N62" s="470"/>
      <c r="P62" s="470"/>
      <c r="R62" s="470"/>
      <c r="T62" s="470"/>
      <c r="V62" s="470"/>
      <c r="X62" s="470"/>
      <c r="Z62" s="470"/>
    </row>
    <row r="63" ht="15.75" customHeight="1">
      <c r="D63" s="470"/>
      <c r="F63" s="470"/>
      <c r="H63" s="470"/>
      <c r="J63" s="470"/>
      <c r="L63" s="470"/>
      <c r="N63" s="470"/>
      <c r="P63" s="470"/>
      <c r="R63" s="470"/>
      <c r="T63" s="470"/>
      <c r="V63" s="470"/>
      <c r="X63" s="470"/>
      <c r="Z63" s="470"/>
    </row>
    <row r="64" ht="15.75" customHeight="1">
      <c r="D64" s="470"/>
      <c r="F64" s="470"/>
      <c r="H64" s="470"/>
      <c r="J64" s="470"/>
      <c r="L64" s="470"/>
      <c r="N64" s="470"/>
      <c r="P64" s="470"/>
      <c r="R64" s="470"/>
      <c r="T64" s="470"/>
      <c r="V64" s="470"/>
      <c r="X64" s="470"/>
      <c r="Z64" s="470"/>
    </row>
    <row r="65" ht="15.75" customHeight="1">
      <c r="D65" s="470"/>
      <c r="F65" s="470"/>
      <c r="H65" s="470"/>
      <c r="J65" s="470"/>
      <c r="L65" s="470"/>
      <c r="N65" s="470"/>
      <c r="P65" s="470"/>
      <c r="R65" s="470"/>
      <c r="T65" s="470"/>
      <c r="V65" s="470"/>
      <c r="X65" s="470"/>
      <c r="Z65" s="470"/>
    </row>
    <row r="66" ht="15.75" customHeight="1">
      <c r="D66" s="470"/>
      <c r="F66" s="470"/>
      <c r="H66" s="470"/>
      <c r="J66" s="470"/>
      <c r="L66" s="470"/>
      <c r="N66" s="470"/>
      <c r="P66" s="470"/>
      <c r="R66" s="470"/>
      <c r="T66" s="470"/>
      <c r="V66" s="470"/>
      <c r="X66" s="470"/>
      <c r="Z66" s="470"/>
    </row>
    <row r="67" ht="15.75" customHeight="1">
      <c r="D67" s="470"/>
      <c r="F67" s="470"/>
      <c r="H67" s="470"/>
      <c r="J67" s="470"/>
      <c r="L67" s="470"/>
      <c r="N67" s="470"/>
      <c r="P67" s="470"/>
      <c r="R67" s="470"/>
      <c r="T67" s="470"/>
      <c r="V67" s="470"/>
      <c r="X67" s="470"/>
      <c r="Z67" s="470"/>
    </row>
    <row r="68" ht="15.75" customHeight="1">
      <c r="D68" s="470"/>
      <c r="F68" s="470"/>
      <c r="H68" s="470"/>
      <c r="J68" s="470"/>
      <c r="L68" s="470"/>
      <c r="N68" s="470"/>
      <c r="P68" s="470"/>
      <c r="R68" s="470"/>
      <c r="T68" s="470"/>
      <c r="V68" s="470"/>
      <c r="X68" s="470"/>
      <c r="Z68" s="470"/>
    </row>
    <row r="69" ht="15.75" customHeight="1">
      <c r="D69" s="470"/>
      <c r="F69" s="470"/>
      <c r="H69" s="470"/>
      <c r="J69" s="470"/>
      <c r="L69" s="470"/>
      <c r="N69" s="470"/>
      <c r="P69" s="470"/>
      <c r="R69" s="470"/>
      <c r="T69" s="470"/>
      <c r="V69" s="470"/>
      <c r="X69" s="470"/>
      <c r="Z69" s="470"/>
    </row>
    <row r="70" ht="15.75" customHeight="1">
      <c r="D70" s="470"/>
      <c r="F70" s="470"/>
      <c r="H70" s="470"/>
      <c r="J70" s="470"/>
      <c r="L70" s="470"/>
      <c r="N70" s="470"/>
      <c r="P70" s="470"/>
      <c r="R70" s="470"/>
      <c r="T70" s="470"/>
      <c r="V70" s="470"/>
      <c r="X70" s="470"/>
      <c r="Z70" s="470"/>
    </row>
    <row r="71" ht="15.75" customHeight="1">
      <c r="D71" s="470"/>
      <c r="F71" s="470"/>
      <c r="H71" s="470"/>
      <c r="J71" s="470"/>
      <c r="L71" s="470"/>
      <c r="N71" s="470"/>
      <c r="P71" s="470"/>
      <c r="R71" s="470"/>
      <c r="T71" s="470"/>
      <c r="V71" s="470"/>
      <c r="X71" s="470"/>
      <c r="Z71" s="470"/>
    </row>
    <row r="72" ht="15.75" customHeight="1">
      <c r="D72" s="470"/>
      <c r="F72" s="470"/>
      <c r="H72" s="470"/>
      <c r="J72" s="470"/>
      <c r="L72" s="470"/>
      <c r="N72" s="470"/>
      <c r="P72" s="470"/>
      <c r="R72" s="470"/>
      <c r="T72" s="470"/>
      <c r="V72" s="470"/>
      <c r="X72" s="470"/>
      <c r="Z72" s="470"/>
    </row>
    <row r="73" ht="15.75" customHeight="1">
      <c r="D73" s="470"/>
      <c r="F73" s="470"/>
      <c r="H73" s="470"/>
      <c r="J73" s="470"/>
      <c r="L73" s="470"/>
      <c r="N73" s="470"/>
      <c r="P73" s="470"/>
      <c r="R73" s="470"/>
      <c r="T73" s="470"/>
      <c r="V73" s="470"/>
      <c r="X73" s="470"/>
      <c r="Z73" s="470"/>
    </row>
    <row r="74" ht="15.75" customHeight="1">
      <c r="D74" s="470"/>
      <c r="F74" s="470"/>
      <c r="H74" s="470"/>
      <c r="J74" s="470"/>
      <c r="L74" s="470"/>
      <c r="N74" s="470"/>
      <c r="P74" s="470"/>
      <c r="R74" s="470"/>
      <c r="T74" s="470"/>
      <c r="V74" s="470"/>
      <c r="X74" s="470"/>
      <c r="Z74" s="470"/>
    </row>
    <row r="75" ht="15.75" customHeight="1">
      <c r="D75" s="470"/>
      <c r="F75" s="470"/>
      <c r="H75" s="470"/>
      <c r="J75" s="470"/>
      <c r="L75" s="470"/>
      <c r="N75" s="470"/>
      <c r="P75" s="470"/>
      <c r="R75" s="470"/>
      <c r="T75" s="470"/>
      <c r="V75" s="470"/>
      <c r="X75" s="470"/>
      <c r="Z75" s="470"/>
    </row>
    <row r="76" ht="15.75" customHeight="1">
      <c r="D76" s="470"/>
      <c r="F76" s="470"/>
      <c r="H76" s="470"/>
      <c r="J76" s="470"/>
      <c r="L76" s="470"/>
      <c r="N76" s="470"/>
      <c r="P76" s="470"/>
      <c r="R76" s="470"/>
      <c r="T76" s="470"/>
      <c r="V76" s="470"/>
      <c r="X76" s="470"/>
      <c r="Z76" s="470"/>
    </row>
    <row r="77" ht="15.75" customHeight="1">
      <c r="D77" s="470"/>
      <c r="F77" s="470"/>
      <c r="H77" s="470"/>
      <c r="J77" s="470"/>
      <c r="L77" s="470"/>
      <c r="N77" s="470"/>
      <c r="P77" s="470"/>
      <c r="R77" s="470"/>
      <c r="T77" s="470"/>
      <c r="V77" s="470"/>
      <c r="X77" s="470"/>
      <c r="Z77" s="470"/>
    </row>
    <row r="78" ht="15.75" customHeight="1">
      <c r="D78" s="470"/>
      <c r="F78" s="470"/>
      <c r="H78" s="470"/>
      <c r="J78" s="470"/>
      <c r="L78" s="470"/>
      <c r="N78" s="470"/>
      <c r="P78" s="470"/>
      <c r="R78" s="470"/>
      <c r="T78" s="470"/>
      <c r="V78" s="470"/>
      <c r="X78" s="470"/>
      <c r="Z78" s="470"/>
    </row>
    <row r="79" ht="15.75" customHeight="1">
      <c r="D79" s="470"/>
      <c r="F79" s="470"/>
      <c r="H79" s="470"/>
      <c r="J79" s="470"/>
      <c r="L79" s="470"/>
      <c r="N79" s="470"/>
      <c r="P79" s="470"/>
      <c r="R79" s="470"/>
      <c r="T79" s="470"/>
      <c r="V79" s="470"/>
      <c r="X79" s="470"/>
      <c r="Z79" s="470"/>
    </row>
    <row r="80" ht="15.75" customHeight="1">
      <c r="D80" s="470"/>
      <c r="F80" s="470"/>
      <c r="H80" s="470"/>
      <c r="J80" s="470"/>
      <c r="L80" s="470"/>
      <c r="N80" s="470"/>
      <c r="P80" s="470"/>
      <c r="R80" s="470"/>
      <c r="T80" s="470"/>
      <c r="V80" s="470"/>
      <c r="X80" s="470"/>
      <c r="Z80" s="470"/>
    </row>
    <row r="81" ht="15.75" customHeight="1">
      <c r="D81" s="470"/>
      <c r="F81" s="470"/>
      <c r="H81" s="470"/>
      <c r="J81" s="470"/>
      <c r="L81" s="470"/>
      <c r="N81" s="470"/>
      <c r="P81" s="470"/>
      <c r="R81" s="470"/>
      <c r="T81" s="470"/>
      <c r="V81" s="470"/>
      <c r="X81" s="470"/>
      <c r="Z81" s="470"/>
    </row>
    <row r="82" ht="15.75" customHeight="1">
      <c r="D82" s="470"/>
      <c r="F82" s="470"/>
      <c r="H82" s="470"/>
      <c r="J82" s="470"/>
      <c r="L82" s="470"/>
      <c r="N82" s="470"/>
      <c r="P82" s="470"/>
      <c r="R82" s="470"/>
      <c r="T82" s="470"/>
      <c r="V82" s="470"/>
      <c r="X82" s="470"/>
      <c r="Z82" s="470"/>
    </row>
    <row r="83" ht="15.75" customHeight="1">
      <c r="D83" s="470"/>
      <c r="F83" s="470"/>
      <c r="H83" s="470"/>
      <c r="J83" s="470"/>
      <c r="L83" s="470"/>
      <c r="N83" s="470"/>
      <c r="P83" s="470"/>
      <c r="R83" s="470"/>
      <c r="T83" s="470"/>
      <c r="V83" s="470"/>
      <c r="X83" s="470"/>
      <c r="Z83" s="470"/>
    </row>
    <row r="84" ht="15.75" customHeight="1">
      <c r="D84" s="470"/>
      <c r="F84" s="470"/>
      <c r="H84" s="470"/>
      <c r="J84" s="470"/>
      <c r="L84" s="470"/>
      <c r="N84" s="470"/>
      <c r="P84" s="470"/>
      <c r="R84" s="470"/>
      <c r="T84" s="470"/>
      <c r="V84" s="470"/>
      <c r="X84" s="470"/>
      <c r="Z84" s="470"/>
    </row>
    <row r="85" ht="15.75" customHeight="1">
      <c r="D85" s="470"/>
      <c r="F85" s="470"/>
      <c r="H85" s="470"/>
      <c r="J85" s="470"/>
      <c r="L85" s="470"/>
      <c r="N85" s="470"/>
      <c r="P85" s="470"/>
      <c r="R85" s="470"/>
      <c r="T85" s="470"/>
      <c r="V85" s="470"/>
      <c r="X85" s="470"/>
      <c r="Z85" s="470"/>
    </row>
    <row r="86" ht="15.75" customHeight="1">
      <c r="D86" s="470"/>
      <c r="F86" s="470"/>
      <c r="H86" s="470"/>
      <c r="J86" s="470"/>
      <c r="L86" s="470"/>
      <c r="N86" s="470"/>
      <c r="P86" s="470"/>
      <c r="R86" s="470"/>
      <c r="T86" s="470"/>
      <c r="V86" s="470"/>
      <c r="X86" s="470"/>
      <c r="Z86" s="470"/>
    </row>
    <row r="87" ht="15.75" customHeight="1">
      <c r="D87" s="470"/>
      <c r="F87" s="470"/>
      <c r="H87" s="470"/>
      <c r="J87" s="470"/>
      <c r="L87" s="470"/>
      <c r="N87" s="470"/>
      <c r="P87" s="470"/>
      <c r="R87" s="470"/>
      <c r="T87" s="470"/>
      <c r="V87" s="470"/>
      <c r="X87" s="470"/>
      <c r="Z87" s="470"/>
    </row>
    <row r="88" ht="15.75" customHeight="1">
      <c r="D88" s="470"/>
      <c r="F88" s="470"/>
      <c r="H88" s="470"/>
      <c r="J88" s="470"/>
      <c r="L88" s="470"/>
      <c r="N88" s="470"/>
      <c r="P88" s="470"/>
      <c r="R88" s="470"/>
      <c r="T88" s="470"/>
      <c r="V88" s="470"/>
      <c r="X88" s="470"/>
      <c r="Z88" s="470"/>
    </row>
    <row r="89" ht="15.75" customHeight="1">
      <c r="D89" s="470"/>
      <c r="F89" s="470"/>
      <c r="H89" s="470"/>
      <c r="J89" s="470"/>
      <c r="L89" s="470"/>
      <c r="N89" s="470"/>
      <c r="P89" s="470"/>
      <c r="R89" s="470"/>
      <c r="T89" s="470"/>
      <c r="V89" s="470"/>
      <c r="X89" s="470"/>
      <c r="Z89" s="470"/>
    </row>
    <row r="90" ht="15.75" customHeight="1">
      <c r="D90" s="470"/>
      <c r="F90" s="470"/>
      <c r="H90" s="470"/>
      <c r="J90" s="470"/>
      <c r="L90" s="470"/>
      <c r="N90" s="470"/>
      <c r="P90" s="470"/>
      <c r="R90" s="470"/>
      <c r="T90" s="470"/>
      <c r="V90" s="470"/>
      <c r="X90" s="470"/>
      <c r="Z90" s="470"/>
    </row>
    <row r="91" ht="15.75" customHeight="1">
      <c r="D91" s="470"/>
      <c r="F91" s="470"/>
      <c r="H91" s="470"/>
      <c r="J91" s="470"/>
      <c r="L91" s="470"/>
      <c r="N91" s="470"/>
      <c r="P91" s="470"/>
      <c r="R91" s="470"/>
      <c r="T91" s="470"/>
      <c r="V91" s="470"/>
      <c r="X91" s="470"/>
      <c r="Z91" s="470"/>
    </row>
    <row r="92" ht="15.75" customHeight="1">
      <c r="D92" s="470"/>
      <c r="F92" s="470"/>
      <c r="H92" s="470"/>
      <c r="J92" s="470"/>
      <c r="L92" s="470"/>
      <c r="N92" s="470"/>
      <c r="P92" s="470"/>
      <c r="R92" s="470"/>
      <c r="T92" s="470"/>
      <c r="V92" s="470"/>
      <c r="X92" s="470"/>
      <c r="Z92" s="470"/>
    </row>
    <row r="93" ht="15.75" customHeight="1">
      <c r="D93" s="470"/>
      <c r="F93" s="470"/>
      <c r="H93" s="470"/>
      <c r="J93" s="470"/>
      <c r="L93" s="470"/>
      <c r="N93" s="470"/>
      <c r="P93" s="470"/>
      <c r="R93" s="470"/>
      <c r="T93" s="470"/>
      <c r="V93" s="470"/>
      <c r="X93" s="470"/>
      <c r="Z93" s="470"/>
    </row>
    <row r="94" ht="15.75" customHeight="1">
      <c r="D94" s="470"/>
      <c r="F94" s="470"/>
      <c r="H94" s="470"/>
      <c r="J94" s="470"/>
      <c r="L94" s="470"/>
      <c r="N94" s="470"/>
      <c r="P94" s="470"/>
      <c r="R94" s="470"/>
      <c r="T94" s="470"/>
      <c r="V94" s="470"/>
      <c r="X94" s="470"/>
      <c r="Z94" s="470"/>
    </row>
    <row r="95" ht="15.75" customHeight="1">
      <c r="D95" s="470"/>
      <c r="F95" s="470"/>
      <c r="H95" s="470"/>
      <c r="J95" s="470"/>
      <c r="L95" s="470"/>
      <c r="N95" s="470"/>
      <c r="P95" s="470"/>
      <c r="R95" s="470"/>
      <c r="T95" s="470"/>
      <c r="V95" s="470"/>
      <c r="X95" s="470"/>
      <c r="Z95" s="470"/>
    </row>
    <row r="96" ht="15.75" customHeight="1">
      <c r="D96" s="470"/>
      <c r="F96" s="470"/>
      <c r="H96" s="470"/>
      <c r="J96" s="470"/>
      <c r="L96" s="470"/>
      <c r="N96" s="470"/>
      <c r="P96" s="470"/>
      <c r="R96" s="470"/>
      <c r="T96" s="470"/>
      <c r="V96" s="470"/>
      <c r="X96" s="470"/>
      <c r="Z96" s="470"/>
    </row>
    <row r="97" ht="15.75" customHeight="1">
      <c r="D97" s="470"/>
      <c r="F97" s="470"/>
      <c r="H97" s="470"/>
      <c r="J97" s="470"/>
      <c r="L97" s="470"/>
      <c r="N97" s="470"/>
      <c r="P97" s="470"/>
      <c r="R97" s="470"/>
      <c r="T97" s="470"/>
      <c r="V97" s="470"/>
      <c r="X97" s="470"/>
      <c r="Z97" s="470"/>
    </row>
    <row r="98" ht="15.75" customHeight="1">
      <c r="D98" s="470"/>
      <c r="F98" s="470"/>
      <c r="H98" s="470"/>
      <c r="J98" s="470"/>
      <c r="L98" s="470"/>
      <c r="N98" s="470"/>
      <c r="P98" s="470"/>
      <c r="R98" s="470"/>
      <c r="T98" s="470"/>
      <c r="V98" s="470"/>
      <c r="X98" s="470"/>
      <c r="Z98" s="470"/>
    </row>
    <row r="99" ht="15.75" customHeight="1">
      <c r="D99" s="470"/>
      <c r="F99" s="470"/>
      <c r="H99" s="470"/>
      <c r="J99" s="470"/>
      <c r="L99" s="470"/>
      <c r="N99" s="470"/>
      <c r="P99" s="470"/>
      <c r="R99" s="470"/>
      <c r="T99" s="470"/>
      <c r="V99" s="470"/>
      <c r="X99" s="470"/>
      <c r="Z99" s="470"/>
    </row>
    <row r="100" ht="15.75" customHeight="1">
      <c r="D100" s="470"/>
      <c r="F100" s="470"/>
      <c r="H100" s="470"/>
      <c r="J100" s="470"/>
      <c r="L100" s="470"/>
      <c r="N100" s="470"/>
      <c r="P100" s="470"/>
      <c r="R100" s="470"/>
      <c r="T100" s="470"/>
      <c r="V100" s="470"/>
      <c r="X100" s="470"/>
      <c r="Z100" s="470"/>
    </row>
    <row r="101" ht="15.75" customHeight="1">
      <c r="D101" s="470"/>
      <c r="F101" s="470"/>
      <c r="H101" s="470"/>
      <c r="J101" s="470"/>
      <c r="L101" s="470"/>
      <c r="N101" s="470"/>
      <c r="P101" s="470"/>
      <c r="R101" s="470"/>
      <c r="T101" s="470"/>
      <c r="V101" s="470"/>
      <c r="X101" s="470"/>
      <c r="Z101" s="470"/>
    </row>
    <row r="102" ht="15.75" customHeight="1">
      <c r="D102" s="470"/>
      <c r="F102" s="470"/>
      <c r="H102" s="470"/>
      <c r="J102" s="470"/>
      <c r="L102" s="470"/>
      <c r="N102" s="470"/>
      <c r="P102" s="470"/>
      <c r="R102" s="470"/>
      <c r="T102" s="470"/>
      <c r="V102" s="470"/>
      <c r="X102" s="470"/>
      <c r="Z102" s="470"/>
    </row>
    <row r="103" ht="15.75" customHeight="1">
      <c r="D103" s="470"/>
      <c r="F103" s="470"/>
      <c r="H103" s="470"/>
      <c r="J103" s="470"/>
      <c r="L103" s="470"/>
      <c r="N103" s="470"/>
      <c r="P103" s="470"/>
      <c r="R103" s="470"/>
      <c r="T103" s="470"/>
      <c r="V103" s="470"/>
      <c r="X103" s="470"/>
      <c r="Z103" s="470"/>
    </row>
    <row r="104" ht="15.75" customHeight="1">
      <c r="D104" s="470"/>
      <c r="F104" s="470"/>
      <c r="H104" s="470"/>
      <c r="J104" s="470"/>
      <c r="L104" s="470"/>
      <c r="N104" s="470"/>
      <c r="P104" s="470"/>
      <c r="R104" s="470"/>
      <c r="T104" s="470"/>
      <c r="V104" s="470"/>
      <c r="X104" s="470"/>
      <c r="Z104" s="470"/>
    </row>
    <row r="105" ht="15.75" customHeight="1">
      <c r="D105" s="470"/>
      <c r="F105" s="470"/>
      <c r="H105" s="470"/>
      <c r="J105" s="470"/>
      <c r="L105" s="470"/>
      <c r="N105" s="470"/>
      <c r="P105" s="470"/>
      <c r="R105" s="470"/>
      <c r="T105" s="470"/>
      <c r="V105" s="470"/>
      <c r="X105" s="470"/>
      <c r="Z105" s="470"/>
    </row>
    <row r="106" ht="15.75" customHeight="1">
      <c r="D106" s="470"/>
      <c r="F106" s="470"/>
      <c r="H106" s="470"/>
      <c r="J106" s="470"/>
      <c r="L106" s="470"/>
      <c r="N106" s="470"/>
      <c r="P106" s="470"/>
      <c r="R106" s="470"/>
      <c r="T106" s="470"/>
      <c r="V106" s="470"/>
      <c r="X106" s="470"/>
      <c r="Z106" s="470"/>
    </row>
    <row r="107" ht="15.75" customHeight="1">
      <c r="D107" s="470"/>
      <c r="F107" s="470"/>
      <c r="H107" s="470"/>
      <c r="J107" s="470"/>
      <c r="L107" s="470"/>
      <c r="N107" s="470"/>
      <c r="P107" s="470"/>
      <c r="R107" s="470"/>
      <c r="T107" s="470"/>
      <c r="V107" s="470"/>
      <c r="X107" s="470"/>
      <c r="Z107" s="470"/>
    </row>
    <row r="108" ht="15.75" customHeight="1">
      <c r="D108" s="470"/>
      <c r="F108" s="470"/>
      <c r="H108" s="470"/>
      <c r="J108" s="470"/>
      <c r="L108" s="470"/>
      <c r="N108" s="470"/>
      <c r="P108" s="470"/>
      <c r="R108" s="470"/>
      <c r="T108" s="470"/>
      <c r="V108" s="470"/>
      <c r="X108" s="470"/>
      <c r="Z108" s="470"/>
    </row>
    <row r="109" ht="15.75" customHeight="1">
      <c r="D109" s="470"/>
      <c r="F109" s="470"/>
      <c r="H109" s="470"/>
      <c r="J109" s="470"/>
      <c r="L109" s="470"/>
      <c r="N109" s="470"/>
      <c r="P109" s="470"/>
      <c r="R109" s="470"/>
      <c r="T109" s="470"/>
      <c r="V109" s="470"/>
      <c r="X109" s="470"/>
      <c r="Z109" s="470"/>
    </row>
    <row r="110" ht="15.75" customHeight="1">
      <c r="D110" s="470"/>
      <c r="F110" s="470"/>
      <c r="H110" s="470"/>
      <c r="J110" s="470"/>
      <c r="L110" s="470"/>
      <c r="N110" s="470"/>
      <c r="P110" s="470"/>
      <c r="R110" s="470"/>
      <c r="T110" s="470"/>
      <c r="V110" s="470"/>
      <c r="X110" s="470"/>
      <c r="Z110" s="470"/>
    </row>
    <row r="111" ht="15.75" customHeight="1">
      <c r="D111" s="470"/>
      <c r="F111" s="470"/>
      <c r="H111" s="470"/>
      <c r="J111" s="470"/>
      <c r="L111" s="470"/>
      <c r="N111" s="470"/>
      <c r="P111" s="470"/>
      <c r="R111" s="470"/>
      <c r="T111" s="470"/>
      <c r="V111" s="470"/>
      <c r="X111" s="470"/>
      <c r="Z111" s="470"/>
    </row>
    <row r="112" ht="15.75" customHeight="1">
      <c r="D112" s="470"/>
      <c r="F112" s="470"/>
      <c r="H112" s="470"/>
      <c r="J112" s="470"/>
      <c r="L112" s="470"/>
      <c r="N112" s="470"/>
      <c r="P112" s="470"/>
      <c r="R112" s="470"/>
      <c r="T112" s="470"/>
      <c r="V112" s="470"/>
      <c r="X112" s="470"/>
      <c r="Z112" s="470"/>
    </row>
    <row r="113" ht="15.75" customHeight="1">
      <c r="D113" s="470"/>
      <c r="F113" s="470"/>
      <c r="H113" s="470"/>
      <c r="J113" s="470"/>
      <c r="L113" s="470"/>
      <c r="N113" s="470"/>
      <c r="P113" s="470"/>
      <c r="R113" s="470"/>
      <c r="T113" s="470"/>
      <c r="V113" s="470"/>
      <c r="X113" s="470"/>
      <c r="Z113" s="470"/>
    </row>
    <row r="114" ht="15.75" customHeight="1">
      <c r="D114" s="470"/>
      <c r="F114" s="470"/>
      <c r="H114" s="470"/>
      <c r="J114" s="470"/>
      <c r="L114" s="470"/>
      <c r="N114" s="470"/>
      <c r="P114" s="470"/>
      <c r="R114" s="470"/>
      <c r="T114" s="470"/>
      <c r="V114" s="470"/>
      <c r="X114" s="470"/>
      <c r="Z114" s="470"/>
    </row>
    <row r="115" ht="15.75" customHeight="1">
      <c r="D115" s="470"/>
      <c r="F115" s="470"/>
      <c r="H115" s="470"/>
      <c r="J115" s="470"/>
      <c r="L115" s="470"/>
      <c r="N115" s="470"/>
      <c r="P115" s="470"/>
      <c r="R115" s="470"/>
      <c r="T115" s="470"/>
      <c r="V115" s="470"/>
      <c r="X115" s="470"/>
      <c r="Z115" s="470"/>
    </row>
    <row r="116" ht="15.75" customHeight="1">
      <c r="D116" s="470"/>
      <c r="F116" s="470"/>
      <c r="H116" s="470"/>
      <c r="J116" s="470"/>
      <c r="L116" s="470"/>
      <c r="N116" s="470"/>
      <c r="P116" s="470"/>
      <c r="R116" s="470"/>
      <c r="T116" s="470"/>
      <c r="V116" s="470"/>
      <c r="X116" s="470"/>
      <c r="Z116" s="470"/>
    </row>
    <row r="117" ht="15.75" customHeight="1">
      <c r="D117" s="470"/>
      <c r="F117" s="470"/>
      <c r="H117" s="470"/>
      <c r="J117" s="470"/>
      <c r="L117" s="470"/>
      <c r="N117" s="470"/>
      <c r="P117" s="470"/>
      <c r="R117" s="470"/>
      <c r="T117" s="470"/>
      <c r="V117" s="470"/>
      <c r="X117" s="470"/>
      <c r="Z117" s="470"/>
    </row>
    <row r="118" ht="15.75" customHeight="1">
      <c r="D118" s="470"/>
      <c r="F118" s="470"/>
      <c r="H118" s="470"/>
      <c r="J118" s="470"/>
      <c r="L118" s="470"/>
      <c r="N118" s="470"/>
      <c r="P118" s="470"/>
      <c r="R118" s="470"/>
      <c r="T118" s="470"/>
      <c r="V118" s="470"/>
      <c r="X118" s="470"/>
      <c r="Z118" s="470"/>
    </row>
    <row r="119" ht="15.75" customHeight="1">
      <c r="D119" s="470"/>
      <c r="F119" s="470"/>
      <c r="H119" s="470"/>
      <c r="J119" s="470"/>
      <c r="L119" s="470"/>
      <c r="N119" s="470"/>
      <c r="P119" s="470"/>
      <c r="R119" s="470"/>
      <c r="T119" s="470"/>
      <c r="V119" s="470"/>
      <c r="X119" s="470"/>
      <c r="Z119" s="470"/>
    </row>
    <row r="120" ht="15.75" customHeight="1">
      <c r="D120" s="470"/>
      <c r="F120" s="470"/>
      <c r="H120" s="470"/>
      <c r="J120" s="470"/>
      <c r="L120" s="470"/>
      <c r="N120" s="470"/>
      <c r="P120" s="470"/>
      <c r="R120" s="470"/>
      <c r="T120" s="470"/>
      <c r="V120" s="470"/>
      <c r="X120" s="470"/>
      <c r="Z120" s="470"/>
    </row>
    <row r="121" ht="15.75" customHeight="1">
      <c r="D121" s="470"/>
      <c r="F121" s="470"/>
      <c r="H121" s="470"/>
      <c r="J121" s="470"/>
      <c r="L121" s="470"/>
      <c r="N121" s="470"/>
      <c r="P121" s="470"/>
      <c r="R121" s="470"/>
      <c r="T121" s="470"/>
      <c r="V121" s="470"/>
      <c r="X121" s="470"/>
      <c r="Z121" s="470"/>
    </row>
    <row r="122" ht="15.75" customHeight="1">
      <c r="D122" s="471"/>
      <c r="F122" s="471"/>
      <c r="H122" s="471"/>
      <c r="J122" s="471"/>
      <c r="L122" s="471"/>
      <c r="N122" s="471"/>
      <c r="P122" s="471"/>
      <c r="R122" s="471"/>
      <c r="T122" s="471"/>
      <c r="V122" s="471"/>
      <c r="X122" s="471"/>
      <c r="Z122" s="471"/>
    </row>
    <row r="123" ht="15.75" customHeight="1">
      <c r="D123" s="471"/>
      <c r="F123" s="471"/>
      <c r="H123" s="471"/>
      <c r="J123" s="471"/>
      <c r="L123" s="471"/>
      <c r="N123" s="471"/>
      <c r="P123" s="471"/>
      <c r="R123" s="471"/>
      <c r="T123" s="471"/>
      <c r="V123" s="471"/>
      <c r="X123" s="471"/>
      <c r="Z123" s="471"/>
    </row>
    <row r="124" ht="15.75" customHeight="1">
      <c r="D124" s="471"/>
      <c r="F124" s="471"/>
      <c r="H124" s="471"/>
      <c r="J124" s="471"/>
      <c r="L124" s="471"/>
      <c r="N124" s="471"/>
      <c r="P124" s="471"/>
      <c r="R124" s="471"/>
      <c r="T124" s="471"/>
      <c r="V124" s="471"/>
      <c r="X124" s="471"/>
      <c r="Z124" s="471"/>
    </row>
    <row r="125" ht="15.75" customHeight="1">
      <c r="D125" s="471"/>
      <c r="F125" s="471"/>
      <c r="H125" s="471"/>
      <c r="J125" s="471"/>
      <c r="L125" s="471"/>
      <c r="N125" s="471"/>
      <c r="P125" s="471"/>
      <c r="R125" s="471"/>
      <c r="T125" s="471"/>
      <c r="V125" s="471"/>
      <c r="X125" s="471"/>
      <c r="Z125" s="471"/>
    </row>
    <row r="126" ht="15.75" customHeight="1">
      <c r="D126" s="471"/>
      <c r="F126" s="471"/>
      <c r="H126" s="471"/>
      <c r="J126" s="471"/>
      <c r="L126" s="471"/>
      <c r="N126" s="471"/>
      <c r="P126" s="471"/>
      <c r="R126" s="471"/>
      <c r="T126" s="471"/>
      <c r="V126" s="471"/>
      <c r="X126" s="471"/>
      <c r="Z126" s="471"/>
    </row>
    <row r="127" ht="15.75" customHeight="1">
      <c r="D127" s="471"/>
      <c r="F127" s="471"/>
      <c r="H127" s="471"/>
      <c r="J127" s="471"/>
      <c r="L127" s="471"/>
      <c r="N127" s="471"/>
      <c r="P127" s="471"/>
      <c r="R127" s="471"/>
      <c r="T127" s="471"/>
      <c r="V127" s="471"/>
      <c r="X127" s="471"/>
      <c r="Z127" s="471"/>
    </row>
    <row r="128" ht="15.75" customHeight="1">
      <c r="D128" s="471"/>
      <c r="F128" s="471"/>
      <c r="H128" s="471"/>
      <c r="J128" s="471"/>
      <c r="L128" s="471"/>
      <c r="N128" s="471"/>
      <c r="P128" s="471"/>
      <c r="R128" s="471"/>
      <c r="T128" s="471"/>
      <c r="V128" s="471"/>
      <c r="X128" s="471"/>
      <c r="Z128" s="471"/>
    </row>
    <row r="129" ht="15.75" customHeight="1">
      <c r="D129" s="471"/>
      <c r="F129" s="471"/>
      <c r="H129" s="471"/>
      <c r="J129" s="471"/>
      <c r="L129" s="471"/>
      <c r="N129" s="471"/>
      <c r="P129" s="471"/>
      <c r="R129" s="471"/>
      <c r="T129" s="471"/>
      <c r="V129" s="471"/>
      <c r="X129" s="471"/>
      <c r="Z129" s="471"/>
    </row>
    <row r="130" ht="15.75" customHeight="1">
      <c r="D130" s="471"/>
      <c r="F130" s="471"/>
      <c r="H130" s="471"/>
      <c r="J130" s="471"/>
      <c r="L130" s="471"/>
      <c r="N130" s="471"/>
      <c r="P130" s="471"/>
      <c r="R130" s="471"/>
      <c r="T130" s="471"/>
      <c r="V130" s="471"/>
      <c r="X130" s="471"/>
      <c r="Z130" s="471"/>
    </row>
    <row r="131" ht="15.75" customHeight="1">
      <c r="D131" s="471"/>
      <c r="F131" s="471"/>
      <c r="H131" s="471"/>
      <c r="J131" s="471"/>
      <c r="L131" s="471"/>
      <c r="N131" s="471"/>
      <c r="P131" s="471"/>
      <c r="R131" s="471"/>
      <c r="T131" s="471"/>
      <c r="V131" s="471"/>
      <c r="X131" s="471"/>
      <c r="Z131" s="471"/>
    </row>
    <row r="132" ht="15.75" customHeight="1">
      <c r="D132" s="471"/>
      <c r="F132" s="471"/>
      <c r="H132" s="471"/>
      <c r="J132" s="471"/>
      <c r="L132" s="471"/>
      <c r="N132" s="471"/>
      <c r="P132" s="471"/>
      <c r="R132" s="471"/>
      <c r="T132" s="471"/>
      <c r="V132" s="471"/>
      <c r="X132" s="471"/>
      <c r="Z132" s="471"/>
    </row>
    <row r="133" ht="15.75" customHeight="1">
      <c r="D133" s="471"/>
      <c r="F133" s="471"/>
      <c r="H133" s="471"/>
      <c r="J133" s="471"/>
      <c r="L133" s="471"/>
      <c r="N133" s="471"/>
      <c r="P133" s="471"/>
      <c r="R133" s="471"/>
      <c r="T133" s="471"/>
      <c r="V133" s="471"/>
      <c r="X133" s="471"/>
      <c r="Z133" s="471"/>
    </row>
    <row r="134" ht="15.75" customHeight="1">
      <c r="D134" s="471"/>
      <c r="F134" s="471"/>
      <c r="H134" s="471"/>
      <c r="J134" s="471"/>
      <c r="L134" s="471"/>
      <c r="N134" s="471"/>
      <c r="P134" s="471"/>
      <c r="R134" s="471"/>
      <c r="T134" s="471"/>
      <c r="V134" s="471"/>
      <c r="X134" s="471"/>
      <c r="Z134" s="471"/>
    </row>
    <row r="135" ht="15.75" customHeight="1">
      <c r="D135" s="471"/>
      <c r="F135" s="471"/>
      <c r="H135" s="471"/>
      <c r="J135" s="471"/>
      <c r="L135" s="471"/>
      <c r="N135" s="471"/>
      <c r="P135" s="471"/>
      <c r="R135" s="471"/>
      <c r="T135" s="471"/>
      <c r="V135" s="471"/>
      <c r="X135" s="471"/>
      <c r="Z135" s="471"/>
    </row>
    <row r="136" ht="15.75" customHeight="1">
      <c r="D136" s="471"/>
      <c r="F136" s="471"/>
      <c r="H136" s="471"/>
      <c r="J136" s="471"/>
      <c r="L136" s="471"/>
      <c r="N136" s="471"/>
      <c r="P136" s="471"/>
      <c r="R136" s="471"/>
      <c r="T136" s="471"/>
      <c r="V136" s="471"/>
      <c r="X136" s="471"/>
      <c r="Z136" s="471"/>
    </row>
    <row r="137" ht="15.75" customHeight="1">
      <c r="D137" s="471"/>
      <c r="F137" s="471"/>
      <c r="H137" s="471"/>
      <c r="J137" s="471"/>
      <c r="L137" s="471"/>
      <c r="N137" s="471"/>
      <c r="P137" s="471"/>
      <c r="R137" s="471"/>
      <c r="T137" s="471"/>
      <c r="V137" s="471"/>
      <c r="X137" s="471"/>
      <c r="Z137" s="471"/>
    </row>
    <row r="138" ht="15.75" customHeight="1">
      <c r="D138" s="471"/>
      <c r="F138" s="471"/>
      <c r="H138" s="471"/>
      <c r="J138" s="471"/>
      <c r="L138" s="471"/>
      <c r="N138" s="471"/>
      <c r="P138" s="471"/>
      <c r="R138" s="471"/>
      <c r="T138" s="471"/>
      <c r="V138" s="471"/>
      <c r="X138" s="471"/>
      <c r="Z138" s="471"/>
    </row>
    <row r="139" ht="15.75" customHeight="1">
      <c r="D139" s="471"/>
      <c r="F139" s="471"/>
      <c r="H139" s="471"/>
      <c r="J139" s="471"/>
      <c r="L139" s="471"/>
      <c r="N139" s="471"/>
      <c r="P139" s="471"/>
      <c r="R139" s="471"/>
      <c r="T139" s="471"/>
      <c r="V139" s="471"/>
      <c r="X139" s="471"/>
      <c r="Z139" s="471"/>
    </row>
    <row r="140" ht="15.75" customHeight="1">
      <c r="D140" s="471"/>
      <c r="F140" s="471"/>
      <c r="H140" s="471"/>
      <c r="J140" s="471"/>
      <c r="L140" s="471"/>
      <c r="N140" s="471"/>
      <c r="P140" s="471"/>
      <c r="R140" s="471"/>
      <c r="T140" s="471"/>
      <c r="V140" s="471"/>
      <c r="X140" s="471"/>
      <c r="Z140" s="471"/>
    </row>
    <row r="141" ht="15.75" customHeight="1">
      <c r="D141" s="471"/>
      <c r="F141" s="471"/>
      <c r="H141" s="471"/>
      <c r="J141" s="471"/>
      <c r="L141" s="471"/>
      <c r="N141" s="471"/>
      <c r="P141" s="471"/>
      <c r="R141" s="471"/>
      <c r="T141" s="471"/>
      <c r="V141" s="471"/>
      <c r="X141" s="471"/>
      <c r="Z141" s="471"/>
    </row>
    <row r="142" ht="15.75" customHeight="1">
      <c r="D142" s="471"/>
      <c r="F142" s="471"/>
      <c r="H142" s="471"/>
      <c r="J142" s="471"/>
      <c r="L142" s="471"/>
      <c r="N142" s="471"/>
      <c r="P142" s="471"/>
      <c r="R142" s="471"/>
      <c r="T142" s="471"/>
      <c r="V142" s="471"/>
      <c r="X142" s="471"/>
      <c r="Z142" s="471"/>
    </row>
    <row r="143" ht="15.75" customHeight="1">
      <c r="D143" s="471"/>
      <c r="F143" s="471"/>
      <c r="H143" s="471"/>
      <c r="J143" s="471"/>
      <c r="L143" s="471"/>
      <c r="N143" s="471"/>
      <c r="P143" s="471"/>
      <c r="R143" s="471"/>
      <c r="T143" s="471"/>
      <c r="V143" s="471"/>
      <c r="X143" s="471"/>
      <c r="Z143" s="471"/>
    </row>
    <row r="144" ht="15.75" customHeight="1">
      <c r="D144" s="471"/>
      <c r="F144" s="471"/>
      <c r="H144" s="471"/>
      <c r="J144" s="471"/>
      <c r="L144" s="471"/>
      <c r="N144" s="471"/>
      <c r="P144" s="471"/>
      <c r="R144" s="471"/>
      <c r="T144" s="471"/>
      <c r="V144" s="471"/>
      <c r="X144" s="471"/>
      <c r="Z144" s="471"/>
    </row>
    <row r="145" ht="15.75" customHeight="1">
      <c r="D145" s="471"/>
      <c r="F145" s="471"/>
      <c r="H145" s="471"/>
      <c r="J145" s="471"/>
      <c r="L145" s="471"/>
      <c r="N145" s="471"/>
      <c r="P145" s="471"/>
      <c r="R145" s="471"/>
      <c r="T145" s="471"/>
      <c r="V145" s="471"/>
      <c r="X145" s="471"/>
      <c r="Z145" s="471"/>
    </row>
    <row r="146" ht="15.75" customHeight="1">
      <c r="D146" s="471"/>
      <c r="F146" s="471"/>
      <c r="H146" s="471"/>
      <c r="J146" s="471"/>
      <c r="L146" s="471"/>
      <c r="N146" s="471"/>
      <c r="P146" s="471"/>
      <c r="R146" s="471"/>
      <c r="T146" s="471"/>
      <c r="V146" s="471"/>
      <c r="X146" s="471"/>
      <c r="Z146" s="471"/>
    </row>
    <row r="147" ht="15.75" customHeight="1">
      <c r="D147" s="471"/>
      <c r="F147" s="471"/>
      <c r="H147" s="471"/>
      <c r="J147" s="471"/>
      <c r="L147" s="471"/>
      <c r="N147" s="471"/>
      <c r="P147" s="471"/>
      <c r="R147" s="471"/>
      <c r="T147" s="471"/>
      <c r="V147" s="471"/>
      <c r="X147" s="471"/>
      <c r="Z147" s="471"/>
    </row>
    <row r="148" ht="15.75" customHeight="1">
      <c r="D148" s="471"/>
      <c r="F148" s="471"/>
      <c r="H148" s="471"/>
      <c r="J148" s="471"/>
      <c r="L148" s="471"/>
      <c r="N148" s="471"/>
      <c r="P148" s="471"/>
      <c r="R148" s="471"/>
      <c r="T148" s="471"/>
      <c r="V148" s="471"/>
      <c r="X148" s="471"/>
      <c r="Z148" s="471"/>
    </row>
    <row r="149" ht="15.75" customHeight="1">
      <c r="D149" s="471"/>
      <c r="F149" s="471"/>
      <c r="H149" s="471"/>
      <c r="J149" s="471"/>
      <c r="L149" s="471"/>
      <c r="N149" s="471"/>
      <c r="P149" s="471"/>
      <c r="R149" s="471"/>
      <c r="T149" s="471"/>
      <c r="V149" s="471"/>
      <c r="X149" s="471"/>
      <c r="Z149" s="471"/>
    </row>
    <row r="150" ht="15.75" customHeight="1">
      <c r="D150" s="471"/>
      <c r="F150" s="471"/>
      <c r="H150" s="471"/>
      <c r="J150" s="471"/>
      <c r="L150" s="471"/>
      <c r="N150" s="471"/>
      <c r="P150" s="471"/>
      <c r="R150" s="471"/>
      <c r="T150" s="471"/>
      <c r="V150" s="471"/>
      <c r="X150" s="471"/>
      <c r="Z150" s="471"/>
    </row>
    <row r="151" ht="15.75" customHeight="1">
      <c r="D151" s="471"/>
      <c r="F151" s="471"/>
      <c r="H151" s="471"/>
      <c r="J151" s="471"/>
      <c r="L151" s="471"/>
      <c r="N151" s="471"/>
      <c r="P151" s="471"/>
      <c r="R151" s="471"/>
      <c r="T151" s="471"/>
      <c r="V151" s="471"/>
      <c r="X151" s="471"/>
      <c r="Z151" s="471"/>
    </row>
    <row r="152" ht="15.75" customHeight="1">
      <c r="D152" s="471"/>
      <c r="F152" s="471"/>
      <c r="H152" s="471"/>
      <c r="J152" s="471"/>
      <c r="L152" s="471"/>
      <c r="N152" s="471"/>
      <c r="P152" s="471"/>
      <c r="R152" s="471"/>
      <c r="T152" s="471"/>
      <c r="V152" s="471"/>
      <c r="X152" s="471"/>
      <c r="Z152" s="471"/>
    </row>
    <row r="153" ht="15.75" customHeight="1">
      <c r="D153" s="471"/>
      <c r="F153" s="471"/>
      <c r="H153" s="471"/>
      <c r="J153" s="471"/>
      <c r="L153" s="471"/>
      <c r="N153" s="471"/>
      <c r="P153" s="471"/>
      <c r="R153" s="471"/>
      <c r="T153" s="471"/>
      <c r="V153" s="471"/>
      <c r="X153" s="471"/>
      <c r="Z153" s="471"/>
    </row>
    <row r="154" ht="15.75" customHeight="1">
      <c r="D154" s="471"/>
      <c r="F154" s="471"/>
      <c r="H154" s="471"/>
      <c r="J154" s="471"/>
      <c r="L154" s="471"/>
      <c r="N154" s="471"/>
      <c r="P154" s="471"/>
      <c r="R154" s="471"/>
      <c r="T154" s="471"/>
      <c r="V154" s="471"/>
      <c r="X154" s="471"/>
      <c r="Z154" s="471"/>
    </row>
    <row r="155" ht="15.75" customHeight="1">
      <c r="D155" s="471"/>
      <c r="F155" s="471"/>
      <c r="H155" s="471"/>
      <c r="J155" s="471"/>
      <c r="L155" s="471"/>
      <c r="N155" s="471"/>
      <c r="P155" s="471"/>
      <c r="R155" s="471"/>
      <c r="T155" s="471"/>
      <c r="V155" s="471"/>
      <c r="X155" s="471"/>
      <c r="Z155" s="471"/>
    </row>
    <row r="156" ht="15.75" customHeight="1">
      <c r="D156" s="471"/>
      <c r="F156" s="471"/>
      <c r="H156" s="471"/>
      <c r="J156" s="471"/>
      <c r="L156" s="471"/>
      <c r="N156" s="471"/>
      <c r="P156" s="471"/>
      <c r="R156" s="471"/>
      <c r="T156" s="471"/>
      <c r="V156" s="471"/>
      <c r="X156" s="471"/>
      <c r="Z156" s="471"/>
    </row>
    <row r="157" ht="15.75" customHeight="1">
      <c r="D157" s="471"/>
      <c r="F157" s="471"/>
      <c r="H157" s="471"/>
      <c r="J157" s="471"/>
      <c r="L157" s="471"/>
      <c r="N157" s="471"/>
      <c r="P157" s="471"/>
      <c r="R157" s="471"/>
      <c r="T157" s="471"/>
      <c r="V157" s="471"/>
      <c r="X157" s="471"/>
      <c r="Z157" s="471"/>
    </row>
    <row r="158" ht="15.75" customHeight="1">
      <c r="D158" s="471"/>
      <c r="F158" s="471"/>
      <c r="H158" s="471"/>
      <c r="J158" s="471"/>
      <c r="L158" s="471"/>
      <c r="N158" s="471"/>
      <c r="P158" s="471"/>
      <c r="R158" s="471"/>
      <c r="T158" s="471"/>
      <c r="V158" s="471"/>
      <c r="X158" s="471"/>
      <c r="Z158" s="471"/>
    </row>
    <row r="159" ht="15.75" customHeight="1">
      <c r="D159" s="471"/>
      <c r="F159" s="471"/>
      <c r="H159" s="471"/>
      <c r="J159" s="471"/>
      <c r="L159" s="471"/>
      <c r="N159" s="471"/>
      <c r="P159" s="471"/>
      <c r="R159" s="471"/>
      <c r="T159" s="471"/>
      <c r="V159" s="471"/>
      <c r="X159" s="471"/>
      <c r="Z159" s="471"/>
    </row>
    <row r="160" ht="15.75" customHeight="1">
      <c r="D160" s="471"/>
      <c r="F160" s="471"/>
      <c r="H160" s="471"/>
      <c r="J160" s="471"/>
      <c r="L160" s="471"/>
      <c r="N160" s="471"/>
      <c r="P160" s="471"/>
      <c r="R160" s="471"/>
      <c r="T160" s="471"/>
      <c r="V160" s="471"/>
      <c r="X160" s="471"/>
      <c r="Z160" s="471"/>
    </row>
    <row r="161" ht="15.75" customHeight="1">
      <c r="D161" s="471"/>
      <c r="F161" s="471"/>
      <c r="H161" s="471"/>
      <c r="J161" s="471"/>
      <c r="L161" s="471"/>
      <c r="N161" s="471"/>
      <c r="P161" s="471"/>
      <c r="R161" s="471"/>
      <c r="T161" s="471"/>
      <c r="V161" s="471"/>
      <c r="X161" s="471"/>
      <c r="Z161" s="471"/>
    </row>
    <row r="162" ht="15.75" customHeight="1">
      <c r="D162" s="471"/>
      <c r="F162" s="471"/>
      <c r="H162" s="471"/>
      <c r="J162" s="471"/>
      <c r="L162" s="471"/>
      <c r="N162" s="471"/>
      <c r="P162" s="471"/>
      <c r="R162" s="471"/>
      <c r="T162" s="471"/>
      <c r="V162" s="471"/>
      <c r="X162" s="471"/>
      <c r="Z162" s="471"/>
    </row>
    <row r="163" ht="15.75" customHeight="1">
      <c r="D163" s="471"/>
      <c r="F163" s="471"/>
      <c r="H163" s="471"/>
      <c r="J163" s="471"/>
      <c r="L163" s="471"/>
      <c r="N163" s="471"/>
      <c r="P163" s="471"/>
      <c r="R163" s="471"/>
      <c r="T163" s="471"/>
      <c r="V163" s="471"/>
      <c r="X163" s="471"/>
      <c r="Z163" s="471"/>
    </row>
    <row r="164" ht="15.75" customHeight="1">
      <c r="D164" s="471"/>
      <c r="F164" s="471"/>
      <c r="H164" s="471"/>
      <c r="J164" s="471"/>
      <c r="L164" s="471"/>
      <c r="N164" s="471"/>
      <c r="P164" s="471"/>
      <c r="R164" s="471"/>
      <c r="T164" s="471"/>
      <c r="V164" s="471"/>
      <c r="X164" s="471"/>
      <c r="Z164" s="471"/>
    </row>
    <row r="165" ht="15.75" customHeight="1">
      <c r="D165" s="471"/>
      <c r="F165" s="471"/>
      <c r="H165" s="471"/>
      <c r="J165" s="471"/>
      <c r="L165" s="471"/>
      <c r="N165" s="471"/>
      <c r="P165" s="471"/>
      <c r="R165" s="471"/>
      <c r="T165" s="471"/>
      <c r="V165" s="471"/>
      <c r="X165" s="471"/>
      <c r="Z165" s="471"/>
    </row>
    <row r="166" ht="15.75" customHeight="1">
      <c r="D166" s="471"/>
      <c r="F166" s="471"/>
      <c r="H166" s="471"/>
      <c r="J166" s="471"/>
      <c r="L166" s="471"/>
      <c r="N166" s="471"/>
      <c r="P166" s="471"/>
      <c r="R166" s="471"/>
      <c r="T166" s="471"/>
      <c r="V166" s="471"/>
      <c r="X166" s="471"/>
      <c r="Z166" s="471"/>
    </row>
    <row r="167" ht="15.75" customHeight="1">
      <c r="D167" s="471"/>
      <c r="F167" s="471"/>
      <c r="H167" s="471"/>
      <c r="J167" s="471"/>
      <c r="L167" s="471"/>
      <c r="N167" s="471"/>
      <c r="P167" s="471"/>
      <c r="R167" s="471"/>
      <c r="T167" s="471"/>
      <c r="V167" s="471"/>
      <c r="X167" s="471"/>
      <c r="Z167" s="471"/>
    </row>
    <row r="168" ht="15.75" customHeight="1">
      <c r="D168" s="471"/>
      <c r="F168" s="471"/>
      <c r="H168" s="471"/>
      <c r="J168" s="471"/>
      <c r="L168" s="471"/>
      <c r="N168" s="471"/>
      <c r="P168" s="471"/>
      <c r="R168" s="471"/>
      <c r="T168" s="471"/>
      <c r="V168" s="471"/>
      <c r="X168" s="471"/>
      <c r="Z168" s="471"/>
    </row>
    <row r="169" ht="15.75" customHeight="1">
      <c r="D169" s="471"/>
      <c r="F169" s="471"/>
      <c r="H169" s="471"/>
      <c r="J169" s="471"/>
      <c r="L169" s="471"/>
      <c r="N169" s="471"/>
      <c r="P169" s="471"/>
      <c r="R169" s="471"/>
      <c r="T169" s="471"/>
      <c r="V169" s="471"/>
      <c r="X169" s="471"/>
      <c r="Z169" s="471"/>
    </row>
    <row r="170" ht="15.75" customHeight="1">
      <c r="D170" s="471"/>
      <c r="F170" s="471"/>
      <c r="H170" s="471"/>
      <c r="J170" s="471"/>
      <c r="L170" s="471"/>
      <c r="N170" s="471"/>
      <c r="P170" s="471"/>
      <c r="R170" s="471"/>
      <c r="T170" s="471"/>
      <c r="V170" s="471"/>
      <c r="X170" s="471"/>
      <c r="Z170" s="471"/>
    </row>
    <row r="171" ht="15.75" customHeight="1">
      <c r="D171" s="471"/>
      <c r="F171" s="471"/>
      <c r="H171" s="471"/>
      <c r="J171" s="471"/>
      <c r="L171" s="471"/>
      <c r="N171" s="471"/>
      <c r="P171" s="471"/>
      <c r="R171" s="471"/>
      <c r="T171" s="471"/>
      <c r="V171" s="471"/>
      <c r="X171" s="471"/>
      <c r="Z171" s="471"/>
    </row>
    <row r="172" ht="15.75" customHeight="1">
      <c r="D172" s="471"/>
      <c r="F172" s="471"/>
      <c r="H172" s="471"/>
      <c r="J172" s="471"/>
      <c r="L172" s="471"/>
      <c r="N172" s="471"/>
      <c r="P172" s="471"/>
      <c r="R172" s="471"/>
      <c r="T172" s="471"/>
      <c r="V172" s="471"/>
      <c r="X172" s="471"/>
      <c r="Z172" s="471"/>
    </row>
    <row r="173" ht="15.75" customHeight="1">
      <c r="D173" s="471"/>
      <c r="F173" s="471"/>
      <c r="H173" s="471"/>
      <c r="J173" s="471"/>
      <c r="L173" s="471"/>
      <c r="N173" s="471"/>
      <c r="P173" s="471"/>
      <c r="R173" s="471"/>
      <c r="T173" s="471"/>
      <c r="V173" s="471"/>
      <c r="X173" s="471"/>
      <c r="Z173" s="471"/>
    </row>
    <row r="174" ht="15.75" customHeight="1">
      <c r="D174" s="471"/>
      <c r="F174" s="471"/>
      <c r="H174" s="471"/>
      <c r="J174" s="471"/>
      <c r="L174" s="471"/>
      <c r="N174" s="471"/>
      <c r="P174" s="471"/>
      <c r="R174" s="471"/>
      <c r="T174" s="471"/>
      <c r="V174" s="471"/>
      <c r="X174" s="471"/>
      <c r="Z174" s="471"/>
    </row>
    <row r="175" ht="15.75" customHeight="1">
      <c r="D175" s="471"/>
      <c r="F175" s="471"/>
      <c r="H175" s="471"/>
      <c r="J175" s="471"/>
      <c r="L175" s="471"/>
      <c r="N175" s="471"/>
      <c r="P175" s="471"/>
      <c r="R175" s="471"/>
      <c r="T175" s="471"/>
      <c r="V175" s="471"/>
      <c r="X175" s="471"/>
      <c r="Z175" s="471"/>
    </row>
    <row r="176" ht="15.75" customHeight="1">
      <c r="D176" s="471"/>
      <c r="F176" s="471"/>
      <c r="H176" s="471"/>
      <c r="J176" s="471"/>
      <c r="L176" s="471"/>
      <c r="N176" s="471"/>
      <c r="P176" s="471"/>
      <c r="R176" s="471"/>
      <c r="T176" s="471"/>
      <c r="V176" s="471"/>
      <c r="X176" s="471"/>
      <c r="Z176" s="471"/>
    </row>
    <row r="177" ht="15.75" customHeight="1">
      <c r="D177" s="471"/>
      <c r="F177" s="471"/>
      <c r="H177" s="471"/>
      <c r="J177" s="471"/>
      <c r="L177" s="471"/>
      <c r="N177" s="471"/>
      <c r="P177" s="471"/>
      <c r="R177" s="471"/>
      <c r="T177" s="471"/>
      <c r="V177" s="471"/>
      <c r="X177" s="471"/>
      <c r="Z177" s="471"/>
    </row>
    <row r="178" ht="15.75" customHeight="1">
      <c r="D178" s="471"/>
      <c r="F178" s="471"/>
      <c r="H178" s="471"/>
      <c r="J178" s="471"/>
      <c r="L178" s="471"/>
      <c r="N178" s="471"/>
      <c r="P178" s="471"/>
      <c r="R178" s="471"/>
      <c r="T178" s="471"/>
      <c r="V178" s="471"/>
      <c r="X178" s="471"/>
      <c r="Z178" s="471"/>
    </row>
    <row r="179" ht="15.75" customHeight="1">
      <c r="D179" s="471"/>
      <c r="F179" s="471"/>
      <c r="H179" s="471"/>
      <c r="J179" s="471"/>
      <c r="L179" s="471"/>
      <c r="N179" s="471"/>
      <c r="P179" s="471"/>
      <c r="R179" s="471"/>
      <c r="T179" s="471"/>
      <c r="V179" s="471"/>
      <c r="X179" s="471"/>
      <c r="Z179" s="471"/>
    </row>
    <row r="180" ht="15.75" customHeight="1">
      <c r="D180" s="471"/>
      <c r="F180" s="471"/>
      <c r="H180" s="471"/>
      <c r="J180" s="471"/>
      <c r="L180" s="471"/>
      <c r="N180" s="471"/>
      <c r="P180" s="471"/>
      <c r="R180" s="471"/>
      <c r="T180" s="471"/>
      <c r="V180" s="471"/>
      <c r="X180" s="471"/>
      <c r="Z180" s="471"/>
    </row>
    <row r="181" ht="15.75" customHeight="1">
      <c r="D181" s="471"/>
      <c r="F181" s="471"/>
      <c r="H181" s="471"/>
      <c r="J181" s="471"/>
      <c r="L181" s="471"/>
      <c r="N181" s="471"/>
      <c r="P181" s="471"/>
      <c r="R181" s="471"/>
      <c r="T181" s="471"/>
      <c r="V181" s="471"/>
      <c r="X181" s="471"/>
      <c r="Z181" s="471"/>
    </row>
    <row r="182" ht="15.75" customHeight="1">
      <c r="D182" s="471"/>
      <c r="F182" s="471"/>
      <c r="H182" s="471"/>
      <c r="J182" s="471"/>
      <c r="L182" s="471"/>
      <c r="N182" s="471"/>
      <c r="P182" s="471"/>
      <c r="R182" s="471"/>
      <c r="T182" s="471"/>
      <c r="V182" s="471"/>
      <c r="X182" s="471"/>
      <c r="Z182" s="471"/>
    </row>
    <row r="183" ht="15.75" customHeight="1">
      <c r="D183" s="471"/>
      <c r="F183" s="471"/>
      <c r="H183" s="471"/>
      <c r="J183" s="471"/>
      <c r="L183" s="471"/>
      <c r="N183" s="471"/>
      <c r="P183" s="471"/>
      <c r="R183" s="471"/>
      <c r="T183" s="471"/>
      <c r="V183" s="471"/>
      <c r="X183" s="471"/>
      <c r="Z183" s="471"/>
    </row>
    <row r="184" ht="15.75" customHeight="1">
      <c r="D184" s="471"/>
      <c r="F184" s="471"/>
      <c r="H184" s="471"/>
      <c r="J184" s="471"/>
      <c r="L184" s="471"/>
      <c r="N184" s="471"/>
      <c r="P184" s="471"/>
      <c r="R184" s="471"/>
      <c r="T184" s="471"/>
      <c r="V184" s="471"/>
      <c r="X184" s="471"/>
      <c r="Z184" s="471"/>
    </row>
    <row r="185" ht="15.75" customHeight="1">
      <c r="D185" s="471"/>
      <c r="F185" s="471"/>
      <c r="H185" s="471"/>
      <c r="J185" s="471"/>
      <c r="L185" s="471"/>
      <c r="N185" s="471"/>
      <c r="P185" s="471"/>
      <c r="R185" s="471"/>
      <c r="T185" s="471"/>
      <c r="V185" s="471"/>
      <c r="X185" s="471"/>
      <c r="Z185" s="471"/>
    </row>
    <row r="186" ht="15.75" customHeight="1">
      <c r="D186" s="471"/>
      <c r="F186" s="471"/>
      <c r="H186" s="471"/>
      <c r="J186" s="471"/>
      <c r="L186" s="471"/>
      <c r="N186" s="471"/>
      <c r="P186" s="471"/>
      <c r="R186" s="471"/>
      <c r="T186" s="471"/>
      <c r="V186" s="471"/>
      <c r="X186" s="471"/>
      <c r="Z186" s="471"/>
    </row>
    <row r="187" ht="15.75" customHeight="1">
      <c r="D187" s="471"/>
      <c r="F187" s="471"/>
      <c r="H187" s="471"/>
      <c r="J187" s="471"/>
      <c r="L187" s="471"/>
      <c r="N187" s="471"/>
      <c r="P187" s="471"/>
      <c r="R187" s="471"/>
      <c r="T187" s="471"/>
      <c r="V187" s="471"/>
      <c r="X187" s="471"/>
      <c r="Z187" s="471"/>
    </row>
    <row r="188" ht="15.75" customHeight="1">
      <c r="D188" s="471"/>
      <c r="F188" s="471"/>
      <c r="H188" s="471"/>
      <c r="J188" s="471"/>
      <c r="L188" s="471"/>
      <c r="N188" s="471"/>
      <c r="P188" s="471"/>
      <c r="R188" s="471"/>
      <c r="T188" s="471"/>
      <c r="V188" s="471"/>
      <c r="X188" s="471"/>
      <c r="Z188" s="471"/>
    </row>
    <row r="189" ht="15.75" customHeight="1">
      <c r="D189" s="471"/>
      <c r="F189" s="471"/>
      <c r="H189" s="471"/>
      <c r="J189" s="471"/>
      <c r="L189" s="471"/>
      <c r="N189" s="471"/>
      <c r="P189" s="471"/>
      <c r="R189" s="471"/>
      <c r="T189" s="471"/>
      <c r="V189" s="471"/>
      <c r="X189" s="471"/>
      <c r="Z189" s="471"/>
    </row>
    <row r="190" ht="15.75" customHeight="1">
      <c r="D190" s="471"/>
      <c r="F190" s="471"/>
      <c r="H190" s="471"/>
      <c r="J190" s="471"/>
      <c r="L190" s="471"/>
      <c r="N190" s="471"/>
      <c r="P190" s="471"/>
      <c r="R190" s="471"/>
      <c r="T190" s="471"/>
      <c r="V190" s="471"/>
      <c r="X190" s="471"/>
      <c r="Z190" s="471"/>
    </row>
    <row r="191" ht="15.75" customHeight="1">
      <c r="D191" s="471"/>
      <c r="F191" s="471"/>
      <c r="H191" s="471"/>
      <c r="J191" s="471"/>
      <c r="L191" s="471"/>
      <c r="N191" s="471"/>
      <c r="P191" s="471"/>
      <c r="R191" s="471"/>
      <c r="T191" s="471"/>
      <c r="V191" s="471"/>
      <c r="X191" s="471"/>
      <c r="Z191" s="471"/>
    </row>
    <row r="192" ht="15.75" customHeight="1">
      <c r="D192" s="471"/>
      <c r="F192" s="471"/>
      <c r="H192" s="471"/>
      <c r="J192" s="471"/>
      <c r="L192" s="471"/>
      <c r="N192" s="471"/>
      <c r="P192" s="471"/>
      <c r="R192" s="471"/>
      <c r="T192" s="471"/>
      <c r="V192" s="471"/>
      <c r="X192" s="471"/>
      <c r="Z192" s="471"/>
    </row>
    <row r="193" ht="15.75" customHeight="1">
      <c r="D193" s="471"/>
      <c r="F193" s="471"/>
      <c r="H193" s="471"/>
      <c r="J193" s="471"/>
      <c r="L193" s="471"/>
      <c r="N193" s="471"/>
      <c r="P193" s="471"/>
      <c r="R193" s="471"/>
      <c r="T193" s="471"/>
      <c r="V193" s="471"/>
      <c r="X193" s="471"/>
      <c r="Z193" s="471"/>
    </row>
    <row r="194" ht="15.75" customHeight="1">
      <c r="D194" s="471"/>
      <c r="F194" s="471"/>
      <c r="H194" s="471"/>
      <c r="J194" s="471"/>
      <c r="L194" s="471"/>
      <c r="N194" s="471"/>
      <c r="P194" s="471"/>
      <c r="R194" s="471"/>
      <c r="T194" s="471"/>
      <c r="V194" s="471"/>
      <c r="X194" s="471"/>
      <c r="Z194" s="471"/>
    </row>
    <row r="195" ht="15.75" customHeight="1">
      <c r="D195" s="471"/>
      <c r="F195" s="471"/>
      <c r="H195" s="471"/>
      <c r="J195" s="471"/>
      <c r="L195" s="471"/>
      <c r="N195" s="471"/>
      <c r="P195" s="471"/>
      <c r="R195" s="471"/>
      <c r="T195" s="471"/>
      <c r="V195" s="471"/>
      <c r="X195" s="471"/>
      <c r="Z195" s="471"/>
    </row>
    <row r="196" ht="15.75" customHeight="1">
      <c r="D196" s="471"/>
      <c r="F196" s="471"/>
      <c r="H196" s="471"/>
      <c r="J196" s="471"/>
      <c r="L196" s="471"/>
      <c r="N196" s="471"/>
      <c r="P196" s="471"/>
      <c r="R196" s="471"/>
      <c r="T196" s="471"/>
      <c r="V196" s="471"/>
      <c r="X196" s="471"/>
      <c r="Z196" s="471"/>
    </row>
    <row r="197" ht="15.75" customHeight="1">
      <c r="D197" s="471"/>
      <c r="F197" s="471"/>
      <c r="H197" s="471"/>
      <c r="J197" s="471"/>
      <c r="L197" s="471"/>
      <c r="N197" s="471"/>
      <c r="P197" s="471"/>
      <c r="R197" s="471"/>
      <c r="T197" s="471"/>
      <c r="V197" s="471"/>
      <c r="X197" s="471"/>
      <c r="Z197" s="471"/>
    </row>
    <row r="198" ht="15.75" customHeight="1">
      <c r="D198" s="471"/>
      <c r="F198" s="471"/>
      <c r="H198" s="471"/>
      <c r="J198" s="471"/>
      <c r="L198" s="471"/>
      <c r="N198" s="471"/>
      <c r="P198" s="471"/>
      <c r="R198" s="471"/>
      <c r="T198" s="471"/>
      <c r="V198" s="471"/>
      <c r="X198" s="471"/>
      <c r="Z198" s="471"/>
    </row>
    <row r="199" ht="15.75" customHeight="1">
      <c r="D199" s="471"/>
      <c r="F199" s="471"/>
      <c r="H199" s="471"/>
      <c r="J199" s="471"/>
      <c r="L199" s="471"/>
      <c r="N199" s="471"/>
      <c r="P199" s="471"/>
      <c r="R199" s="471"/>
      <c r="T199" s="471"/>
      <c r="V199" s="471"/>
      <c r="X199" s="471"/>
      <c r="Z199" s="471"/>
    </row>
    <row r="200" ht="15.75" customHeight="1">
      <c r="D200" s="471"/>
      <c r="F200" s="471"/>
      <c r="H200" s="471"/>
      <c r="J200" s="471"/>
      <c r="L200" s="471"/>
      <c r="N200" s="471"/>
      <c r="P200" s="471"/>
      <c r="R200" s="471"/>
      <c r="T200" s="471"/>
      <c r="V200" s="471"/>
      <c r="X200" s="471"/>
      <c r="Z200" s="471"/>
    </row>
    <row r="201" ht="15.75" customHeight="1">
      <c r="D201" s="471"/>
      <c r="F201" s="471"/>
      <c r="H201" s="471"/>
      <c r="J201" s="471"/>
      <c r="L201" s="471"/>
      <c r="N201" s="471"/>
      <c r="P201" s="471"/>
      <c r="R201" s="471"/>
      <c r="T201" s="471"/>
      <c r="V201" s="471"/>
      <c r="X201" s="471"/>
      <c r="Z201" s="471"/>
    </row>
    <row r="202" ht="15.75" customHeight="1">
      <c r="D202" s="471"/>
      <c r="F202" s="471"/>
      <c r="H202" s="471"/>
      <c r="J202" s="471"/>
      <c r="L202" s="471"/>
      <c r="N202" s="471"/>
      <c r="P202" s="471"/>
      <c r="R202" s="471"/>
      <c r="T202" s="471"/>
      <c r="V202" s="471"/>
      <c r="X202" s="471"/>
      <c r="Z202" s="471"/>
    </row>
    <row r="203" ht="15.75" customHeight="1">
      <c r="D203" s="471"/>
      <c r="F203" s="471"/>
      <c r="H203" s="471"/>
      <c r="J203" s="471"/>
      <c r="L203" s="471"/>
      <c r="N203" s="471"/>
      <c r="P203" s="471"/>
      <c r="R203" s="471"/>
      <c r="T203" s="471"/>
      <c r="V203" s="471"/>
      <c r="X203" s="471"/>
      <c r="Z203" s="471"/>
    </row>
    <row r="204" ht="15.75" customHeight="1">
      <c r="D204" s="471"/>
      <c r="F204" s="471"/>
      <c r="H204" s="471"/>
      <c r="J204" s="471"/>
      <c r="L204" s="471"/>
      <c r="N204" s="471"/>
      <c r="P204" s="471"/>
      <c r="R204" s="471"/>
      <c r="T204" s="471"/>
      <c r="V204" s="471"/>
      <c r="X204" s="471"/>
      <c r="Z204" s="471"/>
    </row>
    <row r="205" ht="15.75" customHeight="1">
      <c r="D205" s="471"/>
      <c r="F205" s="471"/>
      <c r="H205" s="471"/>
      <c r="J205" s="471"/>
      <c r="L205" s="471"/>
      <c r="N205" s="471"/>
      <c r="P205" s="471"/>
      <c r="R205" s="471"/>
      <c r="T205" s="471"/>
      <c r="V205" s="471"/>
      <c r="X205" s="471"/>
      <c r="Z205" s="471"/>
    </row>
    <row r="206" ht="15.75" customHeight="1">
      <c r="D206" s="471"/>
      <c r="F206" s="471"/>
      <c r="H206" s="471"/>
      <c r="J206" s="471"/>
      <c r="L206" s="471"/>
      <c r="N206" s="471"/>
      <c r="P206" s="471"/>
      <c r="R206" s="471"/>
      <c r="T206" s="471"/>
      <c r="V206" s="471"/>
      <c r="X206" s="471"/>
      <c r="Z206" s="471"/>
    </row>
    <row r="207" ht="15.75" customHeight="1">
      <c r="D207" s="471"/>
      <c r="F207" s="471"/>
      <c r="H207" s="471"/>
      <c r="J207" s="471"/>
      <c r="L207" s="471"/>
      <c r="N207" s="471"/>
      <c r="P207" s="471"/>
      <c r="R207" s="471"/>
      <c r="T207" s="471"/>
      <c r="V207" s="471"/>
      <c r="X207" s="471"/>
      <c r="Z207" s="471"/>
    </row>
    <row r="208" ht="15.75" customHeight="1">
      <c r="D208" s="471"/>
      <c r="F208" s="471"/>
      <c r="H208" s="471"/>
      <c r="J208" s="471"/>
      <c r="L208" s="471"/>
      <c r="N208" s="471"/>
      <c r="P208" s="471"/>
      <c r="R208" s="471"/>
      <c r="T208" s="471"/>
      <c r="V208" s="471"/>
      <c r="X208" s="471"/>
      <c r="Z208" s="471"/>
    </row>
    <row r="209" ht="15.75" customHeight="1">
      <c r="D209" s="471"/>
      <c r="F209" s="471"/>
      <c r="H209" s="471"/>
      <c r="J209" s="471"/>
      <c r="L209" s="471"/>
      <c r="N209" s="471"/>
      <c r="P209" s="471"/>
      <c r="R209" s="471"/>
      <c r="T209" s="471"/>
      <c r="V209" s="471"/>
      <c r="X209" s="471"/>
      <c r="Z209" s="471"/>
    </row>
    <row r="210" ht="15.75" customHeight="1">
      <c r="D210" s="471"/>
      <c r="F210" s="471"/>
      <c r="H210" s="471"/>
      <c r="J210" s="471"/>
      <c r="L210" s="471"/>
      <c r="N210" s="471"/>
      <c r="P210" s="471"/>
      <c r="R210" s="471"/>
      <c r="T210" s="471"/>
      <c r="V210" s="471"/>
      <c r="X210" s="471"/>
      <c r="Z210" s="471"/>
    </row>
    <row r="211" ht="15.75" customHeight="1">
      <c r="D211" s="471"/>
      <c r="F211" s="471"/>
      <c r="H211" s="471"/>
      <c r="J211" s="471"/>
      <c r="L211" s="471"/>
      <c r="N211" s="471"/>
      <c r="P211" s="471"/>
      <c r="R211" s="471"/>
      <c r="T211" s="471"/>
      <c r="V211" s="471"/>
      <c r="X211" s="471"/>
      <c r="Z211" s="471"/>
    </row>
    <row r="212" ht="15.75" customHeight="1">
      <c r="D212" s="471"/>
      <c r="F212" s="471"/>
      <c r="H212" s="471"/>
      <c r="J212" s="471"/>
      <c r="L212" s="471"/>
      <c r="N212" s="471"/>
      <c r="P212" s="471"/>
      <c r="R212" s="471"/>
      <c r="T212" s="471"/>
      <c r="V212" s="471"/>
      <c r="X212" s="471"/>
      <c r="Z212" s="471"/>
    </row>
    <row r="213" ht="15.75" customHeight="1">
      <c r="D213" s="471"/>
      <c r="F213" s="471"/>
      <c r="H213" s="471"/>
      <c r="J213" s="471"/>
      <c r="L213" s="471"/>
      <c r="N213" s="471"/>
      <c r="P213" s="471"/>
      <c r="R213" s="471"/>
      <c r="T213" s="471"/>
      <c r="V213" s="471"/>
      <c r="X213" s="471"/>
      <c r="Z213" s="471"/>
    </row>
    <row r="214" ht="15.75" customHeight="1">
      <c r="D214" s="471"/>
      <c r="F214" s="471"/>
      <c r="H214" s="471"/>
      <c r="J214" s="471"/>
      <c r="L214" s="471"/>
      <c r="N214" s="471"/>
      <c r="P214" s="471"/>
      <c r="R214" s="471"/>
      <c r="T214" s="471"/>
      <c r="V214" s="471"/>
      <c r="X214" s="471"/>
      <c r="Z214" s="471"/>
    </row>
    <row r="215" ht="15.75" customHeight="1">
      <c r="D215" s="471"/>
      <c r="F215" s="471"/>
      <c r="H215" s="471"/>
      <c r="J215" s="471"/>
      <c r="L215" s="471"/>
      <c r="N215" s="471"/>
      <c r="P215" s="471"/>
      <c r="R215" s="471"/>
      <c r="T215" s="471"/>
      <c r="V215" s="471"/>
      <c r="X215" s="471"/>
      <c r="Z215" s="471"/>
    </row>
    <row r="216" ht="15.75" customHeight="1">
      <c r="D216" s="471"/>
      <c r="F216" s="471"/>
      <c r="H216" s="471"/>
      <c r="J216" s="471"/>
      <c r="L216" s="471"/>
      <c r="N216" s="471"/>
      <c r="P216" s="471"/>
      <c r="R216" s="471"/>
      <c r="T216" s="471"/>
      <c r="V216" s="471"/>
      <c r="X216" s="471"/>
      <c r="Z216" s="471"/>
    </row>
    <row r="217" ht="15.75" customHeight="1">
      <c r="D217" s="471"/>
      <c r="F217" s="471"/>
      <c r="H217" s="471"/>
      <c r="J217" s="471"/>
      <c r="L217" s="471"/>
      <c r="N217" s="471"/>
      <c r="P217" s="471"/>
      <c r="R217" s="471"/>
      <c r="T217" s="471"/>
      <c r="V217" s="471"/>
      <c r="X217" s="471"/>
      <c r="Z217" s="471"/>
    </row>
    <row r="218" ht="15.75" customHeight="1">
      <c r="D218" s="471"/>
      <c r="F218" s="471"/>
      <c r="H218" s="471"/>
      <c r="J218" s="471"/>
      <c r="L218" s="471"/>
      <c r="N218" s="471"/>
      <c r="P218" s="471"/>
      <c r="R218" s="471"/>
      <c r="T218" s="471"/>
      <c r="V218" s="471"/>
      <c r="X218" s="471"/>
      <c r="Z218" s="471"/>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outlineLevelRow="1"/>
  <cols>
    <col customWidth="1" min="1" max="2" width="5.71"/>
    <col customWidth="1" min="3" max="3" width="5.57"/>
    <col customWidth="1" min="4" max="4" width="7.86"/>
    <col customWidth="1" min="5" max="5" width="43.57"/>
    <col customWidth="1" min="6" max="6" width="12.29"/>
    <col customWidth="1" min="7" max="9" width="11.14"/>
    <col customWidth="1" min="10" max="10" width="19.0"/>
    <col customWidth="1" min="11" max="11" width="63.43"/>
    <col customWidth="1" min="12" max="12" width="55.57"/>
    <col customWidth="1" min="13" max="13" width="23.43"/>
  </cols>
  <sheetData>
    <row r="1">
      <c r="A1" s="1" t="s">
        <v>0</v>
      </c>
      <c r="F1" s="2" t="s">
        <v>1</v>
      </c>
      <c r="G1" s="2" t="s">
        <v>2</v>
      </c>
      <c r="H1" s="2" t="s">
        <v>3</v>
      </c>
      <c r="I1" s="2" t="s">
        <v>4</v>
      </c>
      <c r="J1" s="2" t="s">
        <v>5</v>
      </c>
      <c r="K1" s="3" t="s">
        <v>6</v>
      </c>
      <c r="L1" s="4" t="s">
        <v>7</v>
      </c>
    </row>
    <row r="2" ht="22.5" customHeight="1">
      <c r="A2" s="5" t="s">
        <v>8</v>
      </c>
      <c r="F2" s="7"/>
      <c r="K2" s="8"/>
      <c r="L2" s="9"/>
    </row>
    <row r="3">
      <c r="A3" s="10"/>
      <c r="B3" s="11" t="s">
        <v>9</v>
      </c>
      <c r="C3" s="12" t="s">
        <v>10</v>
      </c>
      <c r="F3" s="13"/>
      <c r="K3" s="8" t="s">
        <v>11</v>
      </c>
      <c r="L3" s="9"/>
    </row>
    <row r="4">
      <c r="A4" s="10"/>
      <c r="B4" s="10"/>
      <c r="C4" s="10"/>
      <c r="D4" s="10"/>
      <c r="E4" s="14" t="s">
        <v>12</v>
      </c>
      <c r="K4" s="8" t="s">
        <v>13</v>
      </c>
      <c r="L4" s="9"/>
    </row>
    <row r="5">
      <c r="A5" s="10"/>
      <c r="B5" s="10"/>
      <c r="C5" s="10"/>
      <c r="D5" s="10"/>
      <c r="E5" s="14" t="s">
        <v>161</v>
      </c>
      <c r="K5" s="8" t="s">
        <v>15</v>
      </c>
      <c r="L5" s="9" t="s">
        <v>16</v>
      </c>
    </row>
    <row r="6">
      <c r="A6" s="10"/>
      <c r="B6" s="10"/>
      <c r="C6" s="10"/>
      <c r="D6" s="10"/>
      <c r="K6" s="8"/>
      <c r="L6" s="9"/>
    </row>
    <row r="7">
      <c r="A7" s="10"/>
      <c r="B7" s="15" t="s">
        <v>17</v>
      </c>
      <c r="C7" s="15" t="s">
        <v>18</v>
      </c>
      <c r="D7" s="18"/>
      <c r="E7" s="18"/>
      <c r="F7" s="17"/>
      <c r="G7" s="18"/>
      <c r="H7" s="18"/>
      <c r="I7" s="18"/>
      <c r="J7" s="18"/>
      <c r="K7" s="19" t="s">
        <v>19</v>
      </c>
      <c r="L7" s="9"/>
    </row>
    <row r="8">
      <c r="C8" s="10" t="s">
        <v>20</v>
      </c>
      <c r="F8" s="20">
        <v>54.0</v>
      </c>
      <c r="G8" s="20">
        <v>83.0</v>
      </c>
      <c r="H8" s="155">
        <f>2143+73</f>
        <v>2216</v>
      </c>
      <c r="I8" s="20">
        <v>0.0</v>
      </c>
      <c r="J8" s="13"/>
      <c r="K8" s="8" t="s">
        <v>21</v>
      </c>
      <c r="L8" s="9"/>
    </row>
    <row r="9">
      <c r="A9" s="10"/>
      <c r="B9" s="15" t="s">
        <v>22</v>
      </c>
      <c r="C9" s="15" t="s">
        <v>23</v>
      </c>
      <c r="D9" s="18"/>
      <c r="E9" s="18"/>
      <c r="F9" s="23"/>
      <c r="G9" s="18"/>
      <c r="H9" s="18"/>
      <c r="I9" s="18"/>
      <c r="J9" s="18"/>
      <c r="K9" s="8"/>
      <c r="L9" s="9"/>
    </row>
    <row r="10">
      <c r="A10" s="24"/>
      <c r="B10" s="24"/>
      <c r="C10" s="14" t="s">
        <v>24</v>
      </c>
      <c r="D10" s="10" t="s">
        <v>25</v>
      </c>
      <c r="E10" s="25"/>
      <c r="F10" s="26">
        <v>1631.44</v>
      </c>
      <c r="G10" s="26"/>
      <c r="H10" s="26"/>
      <c r="I10" s="26">
        <v>0.0</v>
      </c>
      <c r="J10" s="27"/>
      <c r="K10" s="8"/>
      <c r="L10" s="9"/>
    </row>
    <row r="11">
      <c r="A11" s="28"/>
      <c r="B11" s="28"/>
      <c r="C11" s="14"/>
      <c r="D11" s="14" t="s">
        <v>26</v>
      </c>
      <c r="E11" s="29"/>
      <c r="F11" s="20">
        <v>64.0</v>
      </c>
      <c r="G11" s="20"/>
      <c r="H11" s="20"/>
      <c r="I11" s="20">
        <v>0.0</v>
      </c>
      <c r="K11" s="8" t="s">
        <v>27</v>
      </c>
      <c r="L11" s="9"/>
      <c r="M11" s="9"/>
    </row>
    <row r="12">
      <c r="A12" s="28"/>
      <c r="B12" s="28"/>
      <c r="C12" s="14"/>
      <c r="D12" s="30" t="s">
        <v>28</v>
      </c>
      <c r="E12" s="31"/>
      <c r="F12" s="32">
        <f>F11*F10</f>
        <v>104412.16</v>
      </c>
      <c r="G12" s="32">
        <v>5640.0</v>
      </c>
      <c r="H12" s="32">
        <f>635+ 4289</f>
        <v>4924</v>
      </c>
      <c r="I12" s="32">
        <f>I11*I10</f>
        <v>0</v>
      </c>
      <c r="J12" s="32">
        <f>sum(F12:I12)</f>
        <v>114976.16</v>
      </c>
      <c r="K12" s="8"/>
      <c r="L12" s="9"/>
      <c r="M12" s="9"/>
    </row>
    <row r="13">
      <c r="A13" s="28"/>
      <c r="B13" s="33" t="s">
        <v>29</v>
      </c>
      <c r="C13" s="14" t="s">
        <v>30</v>
      </c>
      <c r="D13" s="14" t="s">
        <v>31</v>
      </c>
      <c r="E13" s="29"/>
      <c r="F13" s="13"/>
      <c r="J13" s="13"/>
      <c r="K13" s="8"/>
      <c r="L13" s="9"/>
      <c r="M13" s="9"/>
    </row>
    <row r="14">
      <c r="A14" s="28"/>
      <c r="B14" s="33"/>
      <c r="C14" s="14"/>
      <c r="D14" s="14" t="s">
        <v>32</v>
      </c>
      <c r="E14" s="29"/>
      <c r="F14" s="34">
        <f t="shared" ref="F14:I14" si="1">F8-F11</f>
        <v>-10</v>
      </c>
      <c r="G14" s="34">
        <f t="shared" si="1"/>
        <v>83</v>
      </c>
      <c r="H14" s="34">
        <f t="shared" si="1"/>
        <v>2216</v>
      </c>
      <c r="I14" s="34">
        <f t="shared" si="1"/>
        <v>0</v>
      </c>
      <c r="K14" s="8" t="s">
        <v>33</v>
      </c>
      <c r="L14" s="9" t="s">
        <v>34</v>
      </c>
      <c r="M14" s="9"/>
    </row>
    <row r="15" ht="38.25" customHeight="1">
      <c r="D15" s="10"/>
      <c r="E15" s="29" t="s">
        <v>35</v>
      </c>
      <c r="F15" s="35" t="str">
        <f>E5</f>
        <v>12 months</v>
      </c>
      <c r="K15" s="8" t="s">
        <v>36</v>
      </c>
      <c r="L15" s="9"/>
      <c r="M15" s="9"/>
    </row>
    <row r="16">
      <c r="A16" s="24"/>
      <c r="B16" s="24"/>
      <c r="C16" s="24"/>
      <c r="D16" s="24"/>
      <c r="E16" s="25"/>
      <c r="F16" s="13"/>
      <c r="K16" s="8" t="s">
        <v>37</v>
      </c>
      <c r="L16" s="9"/>
    </row>
    <row r="17">
      <c r="A17" s="10"/>
      <c r="B17" s="15" t="s">
        <v>38</v>
      </c>
      <c r="C17" s="15" t="s">
        <v>39</v>
      </c>
      <c r="D17" s="21"/>
      <c r="E17" s="22"/>
      <c r="F17" s="36"/>
      <c r="G17" s="18"/>
      <c r="H17" s="18"/>
      <c r="I17" s="18"/>
      <c r="J17" s="18"/>
      <c r="K17" s="8"/>
      <c r="L17" s="9"/>
    </row>
    <row r="18">
      <c r="A18" s="10"/>
      <c r="B18" s="10"/>
      <c r="C18" s="10" t="s">
        <v>24</v>
      </c>
      <c r="D18" s="10" t="s">
        <v>40</v>
      </c>
      <c r="E18" s="25"/>
      <c r="F18" s="26">
        <v>313073.0</v>
      </c>
      <c r="G18" s="26">
        <f>33000+79738</f>
        <v>112738</v>
      </c>
      <c r="H18" s="26">
        <f>21500+946.15+58466+10936</f>
        <v>91848.15</v>
      </c>
      <c r="I18" s="26">
        <v>0.0</v>
      </c>
      <c r="J18" s="32">
        <f>sum(F18:I18)</f>
        <v>517659.15</v>
      </c>
      <c r="K18" s="8" t="s">
        <v>41</v>
      </c>
      <c r="L18" s="9"/>
    </row>
    <row r="19">
      <c r="A19" s="10"/>
      <c r="B19" s="10"/>
      <c r="C19" s="10"/>
      <c r="D19" s="10" t="s">
        <v>42</v>
      </c>
      <c r="E19" s="25"/>
      <c r="F19" s="37">
        <f t="shared" ref="F19:I19" si="2">F18/sum($F18:$I18)</f>
        <v>0.6047859871</v>
      </c>
      <c r="G19" s="37">
        <f t="shared" si="2"/>
        <v>0.2177842312</v>
      </c>
      <c r="H19" s="37">
        <f t="shared" si="2"/>
        <v>0.1774297817</v>
      </c>
      <c r="I19" s="37">
        <f t="shared" si="2"/>
        <v>0</v>
      </c>
      <c r="J19" s="13"/>
      <c r="K19" s="8"/>
      <c r="L19" s="9"/>
    </row>
    <row r="20">
      <c r="A20" s="28"/>
      <c r="B20" s="38"/>
      <c r="C20" s="39" t="s">
        <v>30</v>
      </c>
      <c r="D20" s="24" t="s">
        <v>43</v>
      </c>
      <c r="E20" s="25"/>
      <c r="F20" s="40">
        <f t="shared" ref="F20:H20" si="3">F19</f>
        <v>0.6047859871</v>
      </c>
      <c r="G20" s="40">
        <f t="shared" si="3"/>
        <v>0.2177842312</v>
      </c>
      <c r="H20" s="40">
        <f t="shared" si="3"/>
        <v>0.1774297817</v>
      </c>
      <c r="I20" s="40">
        <v>0.0</v>
      </c>
      <c r="K20" s="8" t="s">
        <v>44</v>
      </c>
      <c r="L20" s="41" t="s">
        <v>45</v>
      </c>
    </row>
    <row r="21">
      <c r="A21" s="24"/>
      <c r="B21" s="24"/>
      <c r="C21" s="24"/>
      <c r="D21" s="10" t="s">
        <v>46</v>
      </c>
      <c r="E21" s="25"/>
      <c r="F21" s="42">
        <f>sum(F20:I20)</f>
        <v>1</v>
      </c>
      <c r="G21" s="13"/>
      <c r="K21" s="8"/>
      <c r="L21" s="9"/>
    </row>
    <row r="22">
      <c r="A22" s="24"/>
      <c r="B22" s="24"/>
      <c r="C22" s="24"/>
      <c r="D22" s="10"/>
      <c r="E22" s="25"/>
      <c r="F22" s="94"/>
      <c r="G22" s="13"/>
      <c r="H22" s="13"/>
      <c r="I22" s="13"/>
      <c r="J22" s="13"/>
      <c r="K22" s="9"/>
      <c r="L22" s="9"/>
    </row>
    <row r="23" collapsed="1">
      <c r="A23" s="95" t="s">
        <v>88</v>
      </c>
      <c r="B23" s="96"/>
      <c r="C23" s="96"/>
      <c r="D23" s="95"/>
      <c r="E23" s="97"/>
      <c r="F23" s="98"/>
      <c r="K23" s="8" t="s">
        <v>89</v>
      </c>
      <c r="L23" s="9"/>
    </row>
    <row r="24" hidden="1" outlineLevel="1">
      <c r="A24" s="64"/>
      <c r="B24" s="99" t="s">
        <v>24</v>
      </c>
      <c r="C24" s="99" t="s">
        <v>90</v>
      </c>
      <c r="D24" s="99"/>
      <c r="E24" s="100"/>
      <c r="F24" s="101"/>
      <c r="K24" s="8" t="s">
        <v>91</v>
      </c>
      <c r="L24" s="9"/>
    </row>
    <row r="25" hidden="1" outlineLevel="1">
      <c r="A25" s="10"/>
      <c r="B25" s="10"/>
      <c r="C25" s="10"/>
      <c r="D25" s="10" t="s">
        <v>92</v>
      </c>
      <c r="F25" s="32">
        <f t="shared" ref="F25:I25" si="4">F12</f>
        <v>104412.16</v>
      </c>
      <c r="G25" s="32">
        <f t="shared" si="4"/>
        <v>5640</v>
      </c>
      <c r="H25" s="32">
        <f t="shared" si="4"/>
        <v>4924</v>
      </c>
      <c r="I25" s="32">
        <f t="shared" si="4"/>
        <v>0</v>
      </c>
      <c r="J25" s="102"/>
      <c r="K25" s="8" t="s">
        <v>93</v>
      </c>
      <c r="L25" s="9"/>
      <c r="M25" s="9"/>
    </row>
    <row r="26" hidden="1" outlineLevel="1">
      <c r="A26" s="10"/>
      <c r="B26" s="10"/>
      <c r="C26" s="10"/>
      <c r="D26" s="10" t="s">
        <v>94</v>
      </c>
      <c r="F26" s="26">
        <v>11438.0</v>
      </c>
      <c r="G26" s="26">
        <v>13748.0</v>
      </c>
      <c r="H26" s="26">
        <f>6724+ 1818</f>
        <v>8542</v>
      </c>
      <c r="I26" s="26"/>
      <c r="J26" s="26"/>
      <c r="K26" s="8" t="s">
        <v>95</v>
      </c>
      <c r="L26" s="9" t="s">
        <v>96</v>
      </c>
      <c r="M26" s="9"/>
    </row>
    <row r="27" hidden="1" outlineLevel="1">
      <c r="A27" s="10"/>
      <c r="B27" s="10"/>
      <c r="C27" s="10"/>
      <c r="D27" s="10" t="s">
        <v>97</v>
      </c>
      <c r="F27" s="26"/>
      <c r="G27" s="26"/>
      <c r="H27" s="26"/>
      <c r="I27" s="26"/>
      <c r="J27" s="26"/>
      <c r="K27" s="8"/>
      <c r="L27" s="9"/>
      <c r="M27" s="9"/>
    </row>
    <row r="28" hidden="1" outlineLevel="1">
      <c r="A28" s="10"/>
      <c r="B28" s="10"/>
      <c r="C28" s="10"/>
      <c r="D28" s="10" t="s">
        <v>98</v>
      </c>
      <c r="F28" s="26"/>
      <c r="G28" s="26"/>
      <c r="H28" s="26"/>
      <c r="I28" s="26"/>
      <c r="J28" s="26"/>
      <c r="K28" s="8"/>
      <c r="L28" s="9"/>
      <c r="M28" s="9"/>
    </row>
    <row r="29" hidden="1" outlineLevel="1">
      <c r="A29" s="10"/>
      <c r="B29" s="10"/>
      <c r="C29" s="10"/>
      <c r="D29" s="10" t="s">
        <v>99</v>
      </c>
      <c r="F29" s="26">
        <v>889.0</v>
      </c>
      <c r="G29" s="26"/>
      <c r="H29" s="26"/>
      <c r="I29" s="26"/>
      <c r="J29" s="26"/>
      <c r="K29" s="8"/>
      <c r="L29" s="9"/>
      <c r="M29" s="9"/>
    </row>
    <row r="30" hidden="1" outlineLevel="1">
      <c r="A30" s="10"/>
      <c r="B30" s="10"/>
      <c r="C30" s="10"/>
      <c r="D30" s="10" t="s">
        <v>100</v>
      </c>
      <c r="F30" s="26"/>
      <c r="G30" s="26"/>
      <c r="H30" s="26"/>
      <c r="I30" s="26"/>
      <c r="J30" s="26">
        <v>3524.0</v>
      </c>
      <c r="K30" s="8"/>
      <c r="L30" s="9"/>
      <c r="M30" s="9"/>
    </row>
    <row r="31" hidden="1" outlineLevel="1">
      <c r="A31" s="10"/>
      <c r="B31" s="10"/>
      <c r="C31" s="10"/>
      <c r="D31" s="10" t="s">
        <v>80</v>
      </c>
      <c r="F31" s="26"/>
      <c r="G31" s="26"/>
      <c r="H31" s="26"/>
      <c r="I31" s="26"/>
      <c r="J31" s="26"/>
      <c r="K31" s="8"/>
      <c r="L31" s="9" t="s">
        <v>101</v>
      </c>
      <c r="M31" s="9"/>
    </row>
    <row r="32" hidden="1" outlineLevel="1">
      <c r="A32" s="10"/>
      <c r="B32" s="10"/>
      <c r="C32" s="71" t="s">
        <v>102</v>
      </c>
      <c r="D32" s="71"/>
      <c r="E32" s="30"/>
      <c r="F32" s="32">
        <f t="shared" ref="F32:I32" si="5">sum(F25:F31)</f>
        <v>116739.16</v>
      </c>
      <c r="G32" s="32">
        <f t="shared" si="5"/>
        <v>19388</v>
      </c>
      <c r="H32" s="32">
        <f t="shared" si="5"/>
        <v>13466</v>
      </c>
      <c r="I32" s="32">
        <f t="shared" si="5"/>
        <v>0</v>
      </c>
      <c r="J32" s="32">
        <f>sum(J26:J31)</f>
        <v>3524</v>
      </c>
      <c r="K32" s="8"/>
      <c r="L32" s="9"/>
      <c r="M32" s="9"/>
    </row>
    <row r="33" hidden="1" outlineLevel="1">
      <c r="A33" s="74"/>
      <c r="B33" s="74"/>
      <c r="C33" s="75"/>
      <c r="D33" s="75" t="s">
        <v>103</v>
      </c>
      <c r="E33" s="76"/>
      <c r="F33" s="77">
        <f t="shared" ref="F33:I33" si="6">F20</f>
        <v>0.6047859871</v>
      </c>
      <c r="G33" s="77">
        <f t="shared" si="6"/>
        <v>0.2177842312</v>
      </c>
      <c r="H33" s="77">
        <f t="shared" si="6"/>
        <v>0.1774297817</v>
      </c>
      <c r="I33" s="77">
        <f t="shared" si="6"/>
        <v>0</v>
      </c>
      <c r="J33" s="75"/>
      <c r="K33" s="79" t="s">
        <v>104</v>
      </c>
      <c r="L33" s="80"/>
      <c r="M33" s="81"/>
      <c r="N33" s="81"/>
      <c r="O33" s="81"/>
      <c r="P33" s="81"/>
      <c r="Q33" s="81"/>
      <c r="R33" s="81"/>
      <c r="S33" s="81"/>
      <c r="T33" s="81"/>
      <c r="U33" s="81"/>
      <c r="V33" s="81"/>
      <c r="W33" s="81"/>
      <c r="X33" s="81"/>
      <c r="Y33" s="81"/>
      <c r="Z33" s="81"/>
      <c r="AA33" s="81"/>
      <c r="AB33" s="81"/>
      <c r="AC33" s="81"/>
      <c r="AD33" s="81"/>
      <c r="AE33" s="81"/>
    </row>
    <row r="34" hidden="1" outlineLevel="1">
      <c r="A34" s="74"/>
      <c r="B34" s="74"/>
      <c r="C34" s="78"/>
      <c r="D34" s="10" t="s">
        <v>46</v>
      </c>
      <c r="E34" s="82"/>
      <c r="F34" s="42">
        <f>sum(F33:I33)</f>
        <v>1</v>
      </c>
      <c r="G34" s="83"/>
      <c r="H34" s="83"/>
      <c r="I34" s="83"/>
      <c r="K34" s="79"/>
      <c r="L34" s="80"/>
      <c r="M34" s="81"/>
      <c r="N34" s="81"/>
      <c r="O34" s="81"/>
      <c r="P34" s="81"/>
      <c r="Q34" s="81"/>
      <c r="R34" s="81"/>
      <c r="S34" s="81"/>
      <c r="T34" s="81"/>
      <c r="U34" s="81"/>
      <c r="V34" s="81"/>
      <c r="W34" s="81"/>
      <c r="X34" s="81"/>
      <c r="Y34" s="81"/>
      <c r="Z34" s="81"/>
      <c r="AA34" s="81"/>
      <c r="AB34" s="81"/>
      <c r="AC34" s="81"/>
      <c r="AD34" s="81"/>
      <c r="AE34" s="81"/>
    </row>
    <row r="35" hidden="1" outlineLevel="1">
      <c r="A35" s="10"/>
      <c r="B35" s="10"/>
      <c r="C35" s="71" t="s">
        <v>105</v>
      </c>
      <c r="D35" s="71"/>
      <c r="E35" s="30"/>
      <c r="F35" s="32">
        <f t="shared" ref="F35:I35" si="7">$J$32*F33</f>
        <v>2131.265818</v>
      </c>
      <c r="G35" s="32">
        <f t="shared" si="7"/>
        <v>767.4716307</v>
      </c>
      <c r="H35" s="32">
        <f t="shared" si="7"/>
        <v>625.2625509</v>
      </c>
      <c r="I35" s="32">
        <f t="shared" si="7"/>
        <v>0</v>
      </c>
      <c r="J35" s="32"/>
      <c r="K35" s="8"/>
      <c r="L35" s="9"/>
      <c r="M35" s="9"/>
    </row>
    <row r="36" hidden="1" outlineLevel="1">
      <c r="A36" s="10"/>
      <c r="B36" s="10"/>
      <c r="C36" s="103" t="s">
        <v>106</v>
      </c>
      <c r="D36" s="103"/>
      <c r="E36" s="52"/>
      <c r="F36" s="104">
        <f t="shared" ref="F36:I36" si="8">sum(F32:F35)</f>
        <v>118872.0306</v>
      </c>
      <c r="G36" s="104">
        <f t="shared" si="8"/>
        <v>20155.68941</v>
      </c>
      <c r="H36" s="104">
        <f t="shared" si="8"/>
        <v>14091.43998</v>
      </c>
      <c r="I36" s="104">
        <f t="shared" si="8"/>
        <v>0</v>
      </c>
      <c r="K36" s="8"/>
      <c r="L36" s="9"/>
      <c r="M36" s="9"/>
    </row>
    <row r="37" hidden="1" outlineLevel="1">
      <c r="A37" s="10"/>
      <c r="B37" s="99" t="s">
        <v>30</v>
      </c>
      <c r="C37" s="99" t="s">
        <v>107</v>
      </c>
      <c r="D37" s="105"/>
      <c r="E37" s="100"/>
      <c r="F37" s="106"/>
      <c r="K37" s="8"/>
      <c r="L37" s="9"/>
      <c r="M37" s="9"/>
    </row>
    <row r="38" hidden="1" outlineLevel="1">
      <c r="A38" s="10"/>
      <c r="B38" s="10"/>
      <c r="C38" s="10"/>
      <c r="D38" s="10" t="s">
        <v>108</v>
      </c>
      <c r="F38" s="69"/>
      <c r="J38" s="26">
        <v>9883.0</v>
      </c>
      <c r="K38" s="8"/>
      <c r="L38" s="9"/>
      <c r="M38" s="9"/>
    </row>
    <row r="39" hidden="1" outlineLevel="1">
      <c r="A39" s="10"/>
      <c r="B39" s="10"/>
      <c r="C39" s="10"/>
      <c r="D39" s="10" t="s">
        <v>109</v>
      </c>
      <c r="J39" s="26">
        <v>6511.0</v>
      </c>
      <c r="K39" s="8"/>
      <c r="L39" s="9"/>
      <c r="M39" s="9"/>
    </row>
    <row r="40" hidden="1" outlineLevel="1">
      <c r="A40" s="10"/>
      <c r="B40" s="10"/>
      <c r="C40" s="10"/>
      <c r="D40" s="10" t="s">
        <v>110</v>
      </c>
      <c r="J40" s="26"/>
      <c r="K40" s="8"/>
      <c r="L40" s="9"/>
      <c r="M40" s="9"/>
    </row>
    <row r="41" hidden="1" outlineLevel="1">
      <c r="A41" s="10"/>
      <c r="B41" s="10"/>
      <c r="C41" s="10"/>
      <c r="D41" s="10" t="s">
        <v>111</v>
      </c>
      <c r="J41" s="26">
        <v>23015.0</v>
      </c>
      <c r="K41" s="8"/>
      <c r="L41" s="9"/>
      <c r="M41" s="9"/>
    </row>
    <row r="42" hidden="1" outlineLevel="1">
      <c r="A42" s="10"/>
      <c r="B42" s="10"/>
      <c r="C42" s="10"/>
      <c r="D42" s="10" t="s">
        <v>112</v>
      </c>
      <c r="J42" s="26">
        <v>1914.0</v>
      </c>
      <c r="K42" s="8"/>
      <c r="L42" s="9"/>
      <c r="M42" s="9"/>
    </row>
    <row r="43" hidden="1" outlineLevel="1">
      <c r="A43" s="10"/>
      <c r="B43" s="10"/>
      <c r="C43" s="10"/>
      <c r="D43" s="10" t="s">
        <v>113</v>
      </c>
      <c r="J43" s="26">
        <v>150.0</v>
      </c>
      <c r="K43" s="8"/>
      <c r="L43" s="9"/>
      <c r="M43" s="9"/>
    </row>
    <row r="44" hidden="1" outlineLevel="1">
      <c r="A44" s="10"/>
      <c r="B44" s="10"/>
      <c r="C44" s="10"/>
      <c r="D44" s="10" t="s">
        <v>114</v>
      </c>
      <c r="J44" s="26">
        <v>700.0</v>
      </c>
      <c r="K44" s="8" t="s">
        <v>115</v>
      </c>
      <c r="L44" s="9"/>
      <c r="M44" s="9"/>
    </row>
    <row r="45" hidden="1" outlineLevel="1">
      <c r="A45" s="10"/>
      <c r="B45" s="10"/>
      <c r="C45" s="10"/>
      <c r="D45" s="10" t="s">
        <v>80</v>
      </c>
      <c r="J45" s="26"/>
      <c r="K45" s="8"/>
      <c r="L45" s="9"/>
      <c r="M45" s="9"/>
    </row>
    <row r="46" hidden="1" outlineLevel="1">
      <c r="A46" s="64"/>
      <c r="B46" s="10"/>
      <c r="C46" s="71" t="s">
        <v>116</v>
      </c>
      <c r="D46" s="71"/>
      <c r="E46" s="30"/>
      <c r="F46" s="72"/>
      <c r="J46" s="32">
        <f>sum(J38:J45)</f>
        <v>42173</v>
      </c>
      <c r="K46" s="8" t="s">
        <v>117</v>
      </c>
      <c r="L46" s="9"/>
    </row>
    <row r="47" hidden="1" outlineLevel="1">
      <c r="A47" s="64"/>
      <c r="B47" s="10"/>
      <c r="C47" s="109"/>
      <c r="D47" s="78" t="s">
        <v>118</v>
      </c>
      <c r="E47" s="30"/>
      <c r="F47" s="77">
        <f t="shared" ref="F47:I47" si="9">F20</f>
        <v>0.6047859871</v>
      </c>
      <c r="G47" s="77">
        <f t="shared" si="9"/>
        <v>0.2177842312</v>
      </c>
      <c r="H47" s="77">
        <f t="shared" si="9"/>
        <v>0.1774297817</v>
      </c>
      <c r="I47" s="77">
        <f t="shared" si="9"/>
        <v>0</v>
      </c>
      <c r="J47" s="110"/>
      <c r="K47" s="8"/>
      <c r="L47" s="9" t="s">
        <v>119</v>
      </c>
    </row>
    <row r="48" hidden="1" outlineLevel="1">
      <c r="A48" s="64"/>
      <c r="B48" s="10"/>
      <c r="C48" s="109"/>
      <c r="D48" s="10" t="s">
        <v>46</v>
      </c>
      <c r="E48" s="82"/>
      <c r="F48" s="42">
        <f>sum(F47:I47)</f>
        <v>1</v>
      </c>
      <c r="G48" s="111"/>
      <c r="H48" s="111"/>
      <c r="I48" s="111"/>
      <c r="K48" s="8"/>
      <c r="L48" s="9"/>
    </row>
    <row r="49" hidden="1" outlineLevel="1">
      <c r="A49" s="64"/>
      <c r="B49" s="10"/>
      <c r="C49" s="109" t="s">
        <v>120</v>
      </c>
      <c r="D49" s="109"/>
      <c r="E49" s="30"/>
      <c r="F49" s="104">
        <f t="shared" ref="F49:I49" si="10">$J46*F47</f>
        <v>25505.63943</v>
      </c>
      <c r="G49" s="104">
        <f t="shared" si="10"/>
        <v>9184.614382</v>
      </c>
      <c r="H49" s="104">
        <f t="shared" si="10"/>
        <v>7482.746185</v>
      </c>
      <c r="I49" s="104">
        <f t="shared" si="10"/>
        <v>0</v>
      </c>
      <c r="K49" s="8"/>
      <c r="L49" s="9"/>
    </row>
    <row r="50" hidden="1" outlineLevel="1">
      <c r="A50" s="10"/>
      <c r="B50" s="112" t="s">
        <v>121</v>
      </c>
      <c r="C50" s="112" t="s">
        <v>56</v>
      </c>
      <c r="D50" s="113"/>
      <c r="E50" s="114"/>
      <c r="F50" s="115"/>
      <c r="G50" s="18"/>
      <c r="H50" s="18"/>
      <c r="I50" s="18"/>
      <c r="J50" s="18"/>
      <c r="K50" s="8"/>
      <c r="L50" s="9"/>
    </row>
    <row r="51" hidden="1" outlineLevel="1">
      <c r="A51" s="10"/>
      <c r="B51" s="10"/>
      <c r="C51" s="10" t="s">
        <v>24</v>
      </c>
      <c r="D51" s="10" t="s">
        <v>57</v>
      </c>
      <c r="F51" s="26"/>
      <c r="G51" s="26"/>
      <c r="H51" s="26"/>
      <c r="I51" s="26"/>
      <c r="J51" s="102"/>
      <c r="K51" s="8" t="s">
        <v>122</v>
      </c>
      <c r="L51" s="9"/>
      <c r="M51" s="9"/>
    </row>
    <row r="52" hidden="1" outlineLevel="1">
      <c r="A52" s="10"/>
      <c r="B52" s="10"/>
      <c r="C52" s="10"/>
      <c r="D52" s="71" t="s">
        <v>123</v>
      </c>
      <c r="E52" s="31"/>
      <c r="F52" s="32" t="str">
        <f t="shared" ref="F52:I52" si="11">F51</f>
        <v/>
      </c>
      <c r="G52" s="116" t="str">
        <f t="shared" si="11"/>
        <v/>
      </c>
      <c r="H52" s="116" t="str">
        <f t="shared" si="11"/>
        <v/>
      </c>
      <c r="I52" s="116" t="str">
        <f t="shared" si="11"/>
        <v/>
      </c>
      <c r="K52" s="8"/>
      <c r="L52" s="9"/>
      <c r="M52" s="9"/>
    </row>
    <row r="53" hidden="1" outlineLevel="1">
      <c r="A53" s="24"/>
      <c r="B53" s="24" t="s">
        <v>124</v>
      </c>
      <c r="C53" s="10" t="s">
        <v>30</v>
      </c>
      <c r="D53" s="10" t="s">
        <v>125</v>
      </c>
      <c r="E53" s="29"/>
      <c r="F53" s="102"/>
      <c r="J53" s="483">
        <v>27106.0</v>
      </c>
      <c r="K53" s="8" t="s">
        <v>126</v>
      </c>
      <c r="L53" s="9" t="s">
        <v>127</v>
      </c>
      <c r="M53" s="9"/>
    </row>
    <row r="54" hidden="1" outlineLevel="1">
      <c r="A54" s="64"/>
      <c r="B54" s="10"/>
      <c r="C54" s="109"/>
      <c r="D54" s="78" t="s">
        <v>118</v>
      </c>
      <c r="E54" s="30"/>
      <c r="F54" s="77">
        <f t="shared" ref="F54:I54" si="12">F20</f>
        <v>0.6047859871</v>
      </c>
      <c r="G54" s="77">
        <f t="shared" si="12"/>
        <v>0.2177842312</v>
      </c>
      <c r="H54" s="77">
        <f t="shared" si="12"/>
        <v>0.1774297817</v>
      </c>
      <c r="I54" s="77">
        <f t="shared" si="12"/>
        <v>0</v>
      </c>
      <c r="J54" s="110"/>
      <c r="K54" s="8"/>
      <c r="L54" s="9" t="s">
        <v>119</v>
      </c>
    </row>
    <row r="55" hidden="1" outlineLevel="1">
      <c r="A55" s="10"/>
      <c r="B55" s="10"/>
      <c r="C55" s="10"/>
      <c r="D55" s="117" t="s">
        <v>128</v>
      </c>
      <c r="E55" s="25"/>
      <c r="F55" s="118">
        <f t="shared" ref="F55:I55" si="13">$J$53*F54</f>
        <v>16393.32897</v>
      </c>
      <c r="G55" s="118">
        <f t="shared" si="13"/>
        <v>5903.259371</v>
      </c>
      <c r="H55" s="118">
        <f t="shared" si="13"/>
        <v>4809.411664</v>
      </c>
      <c r="I55" s="118">
        <f t="shared" si="13"/>
        <v>0</v>
      </c>
      <c r="K55" s="8"/>
      <c r="L55" s="9"/>
      <c r="M55" s="9"/>
    </row>
    <row r="56" hidden="1" outlineLevel="1">
      <c r="A56" s="10"/>
      <c r="B56" s="112" t="s">
        <v>129</v>
      </c>
      <c r="C56" s="119" t="s">
        <v>130</v>
      </c>
      <c r="D56" s="100"/>
      <c r="E56" s="114"/>
      <c r="F56" s="120"/>
      <c r="G56" s="18"/>
      <c r="H56" s="18"/>
      <c r="I56" s="18"/>
      <c r="J56" s="18"/>
      <c r="K56" s="8" t="s">
        <v>131</v>
      </c>
      <c r="L56" s="9"/>
      <c r="M56" s="9"/>
    </row>
    <row r="57" hidden="1" outlineLevel="1">
      <c r="A57" s="10"/>
      <c r="B57" s="10"/>
      <c r="C57" s="10"/>
      <c r="D57" s="10" t="s">
        <v>132</v>
      </c>
      <c r="F57" s="69"/>
      <c r="J57" s="26">
        <v>12189.0</v>
      </c>
      <c r="K57" s="8"/>
      <c r="L57" s="9"/>
      <c r="M57" s="9"/>
    </row>
    <row r="58" hidden="1" outlineLevel="1">
      <c r="A58" s="10"/>
      <c r="B58" s="10"/>
      <c r="C58" s="10"/>
      <c r="D58" s="10" t="s">
        <v>133</v>
      </c>
      <c r="J58" s="26">
        <v>16923.0</v>
      </c>
      <c r="K58" s="8"/>
      <c r="L58" s="9"/>
      <c r="M58" s="9"/>
    </row>
    <row r="59" hidden="1" outlineLevel="1">
      <c r="A59" s="10"/>
      <c r="B59" s="10"/>
      <c r="C59" s="10"/>
      <c r="D59" s="10" t="s">
        <v>134</v>
      </c>
      <c r="J59" s="26">
        <v>26531.0</v>
      </c>
      <c r="K59" s="8"/>
      <c r="L59" s="9"/>
      <c r="M59" s="9"/>
    </row>
    <row r="60" hidden="1" outlineLevel="1">
      <c r="A60" s="10"/>
      <c r="B60" s="10"/>
      <c r="C60" s="10"/>
      <c r="D60" s="10" t="s">
        <v>135</v>
      </c>
      <c r="J60" s="26"/>
      <c r="K60" s="8"/>
      <c r="L60" s="9"/>
      <c r="M60" s="9"/>
    </row>
    <row r="61" hidden="1" outlineLevel="1">
      <c r="A61" s="10"/>
      <c r="B61" s="10"/>
      <c r="C61" s="10"/>
      <c r="D61" s="10" t="s">
        <v>136</v>
      </c>
      <c r="J61" s="26">
        <v>5128.0</v>
      </c>
      <c r="K61" s="8"/>
      <c r="L61" s="9"/>
      <c r="M61" s="9"/>
    </row>
    <row r="62" hidden="1" outlineLevel="1">
      <c r="A62" s="64"/>
      <c r="B62" s="64"/>
      <c r="C62" s="109" t="s">
        <v>137</v>
      </c>
      <c r="D62" s="30"/>
      <c r="E62" s="31"/>
      <c r="F62" s="72"/>
      <c r="J62" s="108">
        <f>sum(J57:J61)</f>
        <v>60771</v>
      </c>
      <c r="K62" s="8"/>
      <c r="L62" s="9"/>
    </row>
    <row r="63" hidden="1" outlineLevel="1">
      <c r="A63" s="64"/>
      <c r="B63" s="10"/>
      <c r="C63" s="109"/>
      <c r="D63" s="78" t="s">
        <v>138</v>
      </c>
      <c r="E63" s="30"/>
      <c r="F63" s="77">
        <f t="shared" ref="F63:I63" si="14">F20</f>
        <v>0.6047859871</v>
      </c>
      <c r="G63" s="77">
        <f t="shared" si="14"/>
        <v>0.2177842312</v>
      </c>
      <c r="H63" s="77">
        <f t="shared" si="14"/>
        <v>0.1774297817</v>
      </c>
      <c r="I63" s="77">
        <f t="shared" si="14"/>
        <v>0</v>
      </c>
      <c r="J63" s="110"/>
      <c r="K63" s="8"/>
      <c r="L63" s="9" t="s">
        <v>119</v>
      </c>
    </row>
    <row r="64" hidden="1" outlineLevel="1">
      <c r="A64" s="64"/>
      <c r="B64" s="64"/>
      <c r="C64" s="103" t="s">
        <v>139</v>
      </c>
      <c r="D64" s="52"/>
      <c r="E64" s="121"/>
      <c r="F64" s="104">
        <f t="shared" ref="F64:I64" si="15">$J62*F63</f>
        <v>36753.44922</v>
      </c>
      <c r="G64" s="104">
        <f t="shared" si="15"/>
        <v>13234.96551</v>
      </c>
      <c r="H64" s="104">
        <f t="shared" si="15"/>
        <v>10782.58527</v>
      </c>
      <c r="I64" s="104">
        <f t="shared" si="15"/>
        <v>0</v>
      </c>
      <c r="K64" s="8"/>
      <c r="L64" s="9"/>
    </row>
    <row r="65" hidden="1" outlineLevel="1">
      <c r="A65" s="10"/>
      <c r="B65" s="112" t="s">
        <v>140</v>
      </c>
      <c r="C65" s="119" t="s">
        <v>141</v>
      </c>
      <c r="D65" s="113"/>
      <c r="E65" s="114"/>
      <c r="F65" s="122"/>
      <c r="G65" s="18"/>
      <c r="H65" s="18"/>
      <c r="I65" s="18"/>
      <c r="J65" s="18"/>
      <c r="K65" s="8"/>
      <c r="L65" s="9"/>
    </row>
    <row r="66" hidden="1" outlineLevel="1">
      <c r="A66" s="10"/>
      <c r="B66" s="10"/>
      <c r="C66" s="10"/>
      <c r="D66" s="10" t="s">
        <v>142</v>
      </c>
      <c r="F66" s="123"/>
      <c r="J66" s="26"/>
      <c r="K66" s="8"/>
      <c r="L66" s="9"/>
    </row>
    <row r="67" hidden="1" outlineLevel="1">
      <c r="A67" s="10"/>
      <c r="B67" s="10"/>
      <c r="C67" s="10"/>
      <c r="D67" s="10" t="s">
        <v>143</v>
      </c>
      <c r="J67" s="26"/>
      <c r="K67" s="8"/>
      <c r="L67" s="9"/>
    </row>
    <row r="68" hidden="1" outlineLevel="1">
      <c r="A68" s="10"/>
      <c r="B68" s="10"/>
      <c r="C68" s="10"/>
      <c r="D68" s="10" t="s">
        <v>144</v>
      </c>
      <c r="J68" s="26"/>
      <c r="K68" s="8"/>
      <c r="L68" s="9"/>
    </row>
    <row r="69" hidden="1" outlineLevel="1">
      <c r="A69" s="10"/>
      <c r="B69" s="10"/>
      <c r="C69" s="10"/>
      <c r="D69" s="10" t="s">
        <v>145</v>
      </c>
      <c r="J69" s="26"/>
      <c r="K69" s="8"/>
      <c r="L69" s="9"/>
    </row>
    <row r="70" hidden="1" outlineLevel="1">
      <c r="A70" s="10"/>
      <c r="B70" s="10"/>
      <c r="C70" s="10"/>
      <c r="D70" s="10" t="s">
        <v>80</v>
      </c>
      <c r="J70" s="26"/>
      <c r="K70" s="8"/>
      <c r="L70" s="9"/>
    </row>
    <row r="71" hidden="1" outlineLevel="1">
      <c r="A71" s="64"/>
      <c r="B71" s="64"/>
      <c r="C71" s="109" t="s">
        <v>146</v>
      </c>
      <c r="D71" s="30"/>
      <c r="E71" s="31"/>
      <c r="F71" s="124"/>
      <c r="J71" s="32">
        <f>sum(J66:J70)</f>
        <v>0</v>
      </c>
      <c r="K71" s="8"/>
      <c r="L71" s="9"/>
    </row>
    <row r="72" hidden="1" outlineLevel="1">
      <c r="A72" s="64"/>
      <c r="B72" s="64"/>
      <c r="C72" s="109" t="s">
        <v>147</v>
      </c>
      <c r="D72" s="30"/>
      <c r="E72" s="31"/>
      <c r="F72" s="32">
        <f t="shared" ref="F72:I72" si="16">$J71*F$20</f>
        <v>0</v>
      </c>
      <c r="G72" s="32">
        <f t="shared" si="16"/>
        <v>0</v>
      </c>
      <c r="H72" s="32">
        <f t="shared" si="16"/>
        <v>0</v>
      </c>
      <c r="I72" s="32">
        <f t="shared" si="16"/>
        <v>0</v>
      </c>
      <c r="J72" s="32"/>
      <c r="K72" s="8"/>
      <c r="L72" s="9"/>
    </row>
    <row r="73" hidden="1" outlineLevel="1">
      <c r="A73" s="10"/>
      <c r="B73" s="112" t="s">
        <v>148</v>
      </c>
      <c r="C73" s="112" t="s">
        <v>149</v>
      </c>
      <c r="D73" s="113"/>
      <c r="E73" s="114"/>
      <c r="F73" s="125"/>
      <c r="G73" s="125"/>
      <c r="H73" s="125"/>
      <c r="I73" s="125"/>
      <c r="J73" s="126"/>
      <c r="K73" s="8" t="s">
        <v>150</v>
      </c>
      <c r="L73" s="9"/>
    </row>
    <row r="74" hidden="1" outlineLevel="1">
      <c r="A74" s="10"/>
      <c r="B74" s="10"/>
      <c r="D74" s="10" t="s">
        <v>149</v>
      </c>
      <c r="E74" s="29"/>
      <c r="F74" s="102"/>
      <c r="J74" s="26"/>
      <c r="K74" s="8"/>
      <c r="L74" s="9"/>
    </row>
    <row r="75" hidden="1" outlineLevel="1">
      <c r="A75" s="10"/>
      <c r="B75" s="10"/>
      <c r="C75" s="109"/>
      <c r="D75" s="484" t="s">
        <v>138</v>
      </c>
      <c r="E75" s="485"/>
      <c r="F75" s="77">
        <f t="shared" ref="F75:I75" si="17">F20</f>
        <v>0.6047859871</v>
      </c>
      <c r="G75" s="77">
        <f t="shared" si="17"/>
        <v>0.2177842312</v>
      </c>
      <c r="H75" s="77">
        <f t="shared" si="17"/>
        <v>0.1774297817</v>
      </c>
      <c r="I75" s="77">
        <f t="shared" si="17"/>
        <v>0</v>
      </c>
      <c r="J75" s="32"/>
      <c r="K75" s="8"/>
      <c r="L75" s="9"/>
    </row>
    <row r="76" hidden="1" outlineLevel="1">
      <c r="A76" s="10"/>
      <c r="B76" s="10"/>
      <c r="C76" s="71" t="s">
        <v>151</v>
      </c>
      <c r="D76" s="30"/>
      <c r="E76" s="31"/>
      <c r="F76" s="104">
        <f t="shared" ref="F76:I76" si="18">$J74*F75</f>
        <v>0</v>
      </c>
      <c r="G76" s="104">
        <f t="shared" si="18"/>
        <v>0</v>
      </c>
      <c r="H76" s="104">
        <f t="shared" si="18"/>
        <v>0</v>
      </c>
      <c r="I76" s="104">
        <f t="shared" si="18"/>
        <v>0</v>
      </c>
      <c r="J76" s="32"/>
      <c r="K76" s="8"/>
      <c r="L76" s="9"/>
    </row>
    <row r="77" hidden="1" outlineLevel="1">
      <c r="A77" s="24"/>
      <c r="B77" s="119" t="s">
        <v>152</v>
      </c>
      <c r="C77" s="119" t="s">
        <v>153</v>
      </c>
      <c r="D77" s="112"/>
      <c r="E77" s="114"/>
      <c r="F77" s="125">
        <f t="shared" ref="F77:I77" si="19">F36+F49+F55+F64+F72+F76</f>
        <v>197524.4482</v>
      </c>
      <c r="G77" s="125">
        <f t="shared" si="19"/>
        <v>48478.52868</v>
      </c>
      <c r="H77" s="125">
        <f t="shared" si="19"/>
        <v>37166.1831</v>
      </c>
      <c r="I77" s="125">
        <f t="shared" si="19"/>
        <v>0</v>
      </c>
      <c r="J77" s="125">
        <f>sum(F77:I77)</f>
        <v>283169.16</v>
      </c>
      <c r="K77" s="8"/>
      <c r="L77" s="9"/>
    </row>
    <row r="78">
      <c r="A78" s="24"/>
      <c r="B78" s="24"/>
      <c r="C78" s="84" t="s">
        <v>154</v>
      </c>
      <c r="D78" s="127"/>
      <c r="E78" s="128"/>
      <c r="F78" s="88">
        <f t="shared" ref="F78:I78" si="20">F77/F8</f>
        <v>3657.860152</v>
      </c>
      <c r="G78" s="88">
        <f t="shared" si="20"/>
        <v>584.0786588</v>
      </c>
      <c r="H78" s="88">
        <f t="shared" si="20"/>
        <v>16.77174327</v>
      </c>
      <c r="I78" s="89" t="str">
        <f t="shared" si="20"/>
        <v>#DIV/0!</v>
      </c>
      <c r="J78" s="32"/>
      <c r="K78" s="8"/>
      <c r="L78" s="9"/>
    </row>
    <row r="79">
      <c r="A79" s="24"/>
      <c r="B79" s="24"/>
      <c r="C79" s="109"/>
      <c r="D79" s="109" t="s">
        <v>495</v>
      </c>
      <c r="E79" s="31"/>
      <c r="F79" s="486"/>
      <c r="G79" s="486"/>
      <c r="H79" s="486"/>
      <c r="I79" s="486"/>
      <c r="J79" s="32"/>
      <c r="K79" s="8"/>
      <c r="L79" s="9"/>
    </row>
    <row r="80">
      <c r="A80" s="131"/>
      <c r="B80" s="131"/>
      <c r="C80" s="487"/>
      <c r="D80" s="487"/>
      <c r="E80" s="487"/>
      <c r="F80" s="13"/>
      <c r="G80" s="13"/>
      <c r="H80" s="13"/>
      <c r="I80" s="13"/>
      <c r="J80" s="13"/>
      <c r="K80" s="9"/>
      <c r="L80" s="9"/>
    </row>
    <row r="81" collapsed="1">
      <c r="A81" s="43" t="s">
        <v>47</v>
      </c>
      <c r="B81" s="44"/>
      <c r="C81" s="45"/>
      <c r="D81" s="43"/>
      <c r="E81" s="46"/>
      <c r="F81" s="47"/>
      <c r="K81" s="8" t="s">
        <v>48</v>
      </c>
      <c r="L81" s="9"/>
    </row>
    <row r="82" hidden="1" outlineLevel="1">
      <c r="A82" s="10"/>
      <c r="B82" s="10"/>
      <c r="C82" s="10"/>
      <c r="D82" s="10" t="s">
        <v>49</v>
      </c>
      <c r="E82" s="10"/>
      <c r="F82" s="26">
        <v>64021.72</v>
      </c>
      <c r="G82" s="26">
        <v>20569.64</v>
      </c>
      <c r="H82" s="26">
        <v>20387.88</v>
      </c>
      <c r="I82" s="26">
        <v>0.0</v>
      </c>
      <c r="J82" s="27"/>
      <c r="K82" s="8" t="s">
        <v>50</v>
      </c>
      <c r="L82" s="9"/>
    </row>
    <row r="83" hidden="1" outlineLevel="1">
      <c r="A83" s="24"/>
      <c r="B83" s="24"/>
      <c r="C83" s="24"/>
      <c r="D83" s="10" t="s">
        <v>51</v>
      </c>
      <c r="E83" s="25"/>
      <c r="F83" s="102">
        <v>0.0</v>
      </c>
      <c r="G83" s="102">
        <v>0.0</v>
      </c>
      <c r="H83" s="102">
        <v>0.0</v>
      </c>
      <c r="I83" s="102">
        <v>0.0</v>
      </c>
      <c r="J83" s="26">
        <v>5615.0</v>
      </c>
      <c r="K83" s="8"/>
      <c r="L83" s="9"/>
    </row>
    <row r="84" hidden="1" outlineLevel="1">
      <c r="A84" s="24"/>
      <c r="B84" s="24"/>
      <c r="C84" s="24"/>
      <c r="D84" s="488" t="s">
        <v>496</v>
      </c>
      <c r="E84" s="489"/>
      <c r="F84" s="490">
        <f t="shared" ref="F84:I84" si="21">F20</f>
        <v>0.6047859871</v>
      </c>
      <c r="G84" s="490">
        <f t="shared" si="21"/>
        <v>0.2177842312</v>
      </c>
      <c r="H84" s="490">
        <f t="shared" si="21"/>
        <v>0.1774297817</v>
      </c>
      <c r="I84" s="490">
        <f t="shared" si="21"/>
        <v>0</v>
      </c>
      <c r="J84" s="107"/>
      <c r="K84" s="8"/>
      <c r="L84" s="9"/>
    </row>
    <row r="85" hidden="1" outlineLevel="1">
      <c r="A85" s="24"/>
      <c r="B85" s="24"/>
      <c r="C85" s="48" t="s">
        <v>53</v>
      </c>
      <c r="D85" s="48"/>
      <c r="E85" s="49"/>
      <c r="F85" s="50">
        <f t="shared" ref="F85:I85" si="22">sum(F82:F83)+($J83*F84)</f>
        <v>67417.59332</v>
      </c>
      <c r="G85" s="50">
        <f t="shared" si="22"/>
        <v>21792.49846</v>
      </c>
      <c r="H85" s="50">
        <f t="shared" si="22"/>
        <v>21384.14822</v>
      </c>
      <c r="I85" s="50">
        <f t="shared" si="22"/>
        <v>0</v>
      </c>
      <c r="J85" s="491">
        <f>sum(F85:I85)</f>
        <v>110594.24</v>
      </c>
      <c r="K85" s="8"/>
      <c r="L85" s="9"/>
    </row>
    <row r="86">
      <c r="A86" s="24"/>
      <c r="B86" s="24"/>
      <c r="C86" s="51" t="s">
        <v>54</v>
      </c>
      <c r="D86" s="52"/>
      <c r="E86" s="53"/>
      <c r="F86" s="54">
        <f t="shared" ref="F86:I86" si="23">F85/F8</f>
        <v>1248.47395</v>
      </c>
      <c r="G86" s="54">
        <f t="shared" si="23"/>
        <v>262.5602224</v>
      </c>
      <c r="H86" s="54">
        <f t="shared" si="23"/>
        <v>9.649886383</v>
      </c>
      <c r="I86" s="56" t="str">
        <f t="shared" si="23"/>
        <v>#DIV/0!</v>
      </c>
      <c r="J86" s="27"/>
      <c r="K86" s="8"/>
      <c r="L86" s="9"/>
    </row>
    <row r="87">
      <c r="A87" s="10"/>
      <c r="B87" s="10"/>
      <c r="C87" s="10"/>
      <c r="D87" s="57"/>
      <c r="E87" s="58"/>
      <c r="F87" s="59"/>
      <c r="G87" s="18"/>
      <c r="H87" s="18"/>
      <c r="I87" s="18"/>
      <c r="J87" s="27"/>
      <c r="K87" s="8"/>
      <c r="L87" s="9"/>
    </row>
    <row r="88">
      <c r="A88" s="60" t="s">
        <v>55</v>
      </c>
      <c r="B88" s="61"/>
      <c r="C88" s="61"/>
      <c r="D88" s="60"/>
      <c r="E88" s="62"/>
      <c r="F88" s="63"/>
      <c r="K88" s="8"/>
      <c r="L88" s="9"/>
    </row>
    <row r="89" outlineLevel="1">
      <c r="A89" s="64"/>
      <c r="B89" s="65" t="s">
        <v>24</v>
      </c>
      <c r="C89" s="66" t="s">
        <v>56</v>
      </c>
      <c r="D89" s="66"/>
      <c r="E89" s="67"/>
      <c r="F89" s="68"/>
      <c r="K89" s="8"/>
      <c r="L89" s="9"/>
    </row>
    <row r="90" outlineLevel="1">
      <c r="A90" s="64"/>
      <c r="B90" s="64"/>
      <c r="C90" s="64"/>
      <c r="D90" s="10" t="s">
        <v>497</v>
      </c>
      <c r="F90" s="69"/>
      <c r="J90" s="26"/>
      <c r="K90" s="8" t="s">
        <v>58</v>
      </c>
      <c r="L90" s="9"/>
    </row>
    <row r="91" outlineLevel="1">
      <c r="A91" s="64"/>
      <c r="B91" s="64"/>
      <c r="C91" s="64"/>
      <c r="D91" s="10" t="s">
        <v>59</v>
      </c>
      <c r="J91" s="26"/>
      <c r="K91" s="8" t="s">
        <v>60</v>
      </c>
      <c r="L91" s="9"/>
    </row>
    <row r="92" outlineLevel="1">
      <c r="A92" s="64"/>
      <c r="B92" s="64"/>
      <c r="C92" s="64"/>
      <c r="D92" s="10" t="s">
        <v>61</v>
      </c>
      <c r="J92" s="26"/>
      <c r="K92" s="8" t="s">
        <v>62</v>
      </c>
      <c r="L92" s="9"/>
    </row>
    <row r="93" outlineLevel="1">
      <c r="A93" s="64"/>
      <c r="B93" s="64"/>
      <c r="C93" s="64"/>
      <c r="D93" s="10" t="s">
        <v>63</v>
      </c>
      <c r="J93" s="26">
        <v>20194.0</v>
      </c>
      <c r="K93" s="8"/>
      <c r="L93" s="9"/>
    </row>
    <row r="94" outlineLevel="1">
      <c r="A94" s="64"/>
      <c r="B94" s="70" t="s">
        <v>64</v>
      </c>
      <c r="C94" s="30"/>
      <c r="D94" s="71"/>
      <c r="E94" s="30"/>
      <c r="F94" s="72"/>
      <c r="J94" s="32">
        <f>sum(J90:J93)</f>
        <v>20194</v>
      </c>
      <c r="K94" s="8"/>
      <c r="L94" s="9"/>
    </row>
    <row r="95" outlineLevel="1">
      <c r="A95" s="64"/>
      <c r="B95" s="65" t="s">
        <v>30</v>
      </c>
      <c r="C95" s="65" t="s">
        <v>65</v>
      </c>
      <c r="D95" s="66"/>
      <c r="E95" s="67"/>
      <c r="F95" s="73"/>
      <c r="K95" s="8"/>
      <c r="L95" s="9"/>
    </row>
    <row r="96" outlineLevel="1">
      <c r="A96" s="64"/>
      <c r="B96" s="64"/>
      <c r="C96" s="64"/>
      <c r="D96" s="10" t="s">
        <v>66</v>
      </c>
      <c r="F96" s="69"/>
      <c r="J96" s="26">
        <v>16097.0</v>
      </c>
      <c r="K96" s="8" t="s">
        <v>67</v>
      </c>
      <c r="L96" s="9"/>
    </row>
    <row r="97" outlineLevel="1">
      <c r="A97" s="64"/>
      <c r="B97" s="64"/>
      <c r="C97" s="64"/>
      <c r="D97" s="10" t="s">
        <v>68</v>
      </c>
      <c r="J97" s="26">
        <v>0.0</v>
      </c>
      <c r="K97" s="8" t="s">
        <v>69</v>
      </c>
      <c r="L97" s="9"/>
    </row>
    <row r="98" outlineLevel="1">
      <c r="A98" s="64"/>
      <c r="B98" s="64"/>
      <c r="C98" s="64"/>
      <c r="D98" s="10" t="s">
        <v>70</v>
      </c>
      <c r="J98" s="26">
        <v>500.0</v>
      </c>
      <c r="K98" s="8" t="s">
        <v>71</v>
      </c>
      <c r="L98" s="9"/>
    </row>
    <row r="99" outlineLevel="1">
      <c r="A99" s="64"/>
      <c r="B99" s="64"/>
      <c r="C99" s="64"/>
      <c r="D99" s="10" t="s">
        <v>72</v>
      </c>
      <c r="J99" s="26">
        <v>13854.0</v>
      </c>
      <c r="K99" s="8"/>
      <c r="L99" s="9"/>
    </row>
    <row r="100" outlineLevel="1">
      <c r="A100" s="64"/>
      <c r="B100" s="64"/>
      <c r="C100" s="64"/>
      <c r="D100" s="10" t="s">
        <v>73</v>
      </c>
      <c r="J100" s="26">
        <v>2688.0</v>
      </c>
      <c r="K100" s="8" t="s">
        <v>74</v>
      </c>
      <c r="L100" s="9"/>
    </row>
    <row r="101" outlineLevel="1">
      <c r="A101" s="64"/>
      <c r="B101" s="64"/>
      <c r="C101" s="10"/>
      <c r="D101" s="10" t="s">
        <v>75</v>
      </c>
      <c r="J101" s="26">
        <v>775.0</v>
      </c>
      <c r="K101" s="8" t="s">
        <v>76</v>
      </c>
      <c r="L101" s="9"/>
    </row>
    <row r="102" outlineLevel="1">
      <c r="A102" s="64"/>
      <c r="B102" s="64"/>
      <c r="C102" s="10"/>
      <c r="D102" s="10" t="s">
        <v>77</v>
      </c>
      <c r="J102" s="26">
        <v>1953.0</v>
      </c>
      <c r="K102" s="8"/>
      <c r="L102" s="9"/>
    </row>
    <row r="103" outlineLevel="1">
      <c r="A103" s="64"/>
      <c r="B103" s="64"/>
      <c r="C103" s="10"/>
      <c r="D103" s="10" t="s">
        <v>78</v>
      </c>
      <c r="J103" s="26">
        <v>1500.0</v>
      </c>
      <c r="K103" s="8" t="s">
        <v>79</v>
      </c>
      <c r="L103" s="9"/>
    </row>
    <row r="104" outlineLevel="1">
      <c r="A104" s="64"/>
      <c r="B104" s="64"/>
      <c r="C104" s="10"/>
      <c r="D104" s="10" t="s">
        <v>80</v>
      </c>
      <c r="J104" s="26">
        <v>18341.0</v>
      </c>
      <c r="K104" s="8"/>
      <c r="L104" s="9"/>
    </row>
    <row r="105" outlineLevel="1">
      <c r="A105" s="24"/>
      <c r="B105" s="24"/>
      <c r="C105" s="10" t="s">
        <v>81</v>
      </c>
      <c r="D105" s="29"/>
      <c r="J105" s="32">
        <f>sum(J96:J104)</f>
        <v>55708</v>
      </c>
      <c r="K105" s="8"/>
      <c r="L105" s="9"/>
    </row>
    <row r="106" outlineLevel="1">
      <c r="A106" s="24"/>
      <c r="B106" s="71" t="s">
        <v>82</v>
      </c>
      <c r="C106" s="71"/>
      <c r="D106" s="31"/>
      <c r="E106" s="30"/>
      <c r="F106" s="72"/>
      <c r="J106" s="32">
        <f>sum(J94,J105)</f>
        <v>75902</v>
      </c>
      <c r="K106" s="8"/>
      <c r="L106" s="9"/>
    </row>
    <row r="107" outlineLevel="1">
      <c r="A107" s="74"/>
      <c r="B107" s="74"/>
      <c r="C107" s="75"/>
      <c r="D107" s="75" t="s">
        <v>83</v>
      </c>
      <c r="E107" s="76"/>
      <c r="F107" s="77">
        <f t="shared" ref="F107:I107" si="24">F20</f>
        <v>0.6047859871</v>
      </c>
      <c r="G107" s="77">
        <f t="shared" si="24"/>
        <v>0.2177842312</v>
      </c>
      <c r="H107" s="77">
        <f t="shared" si="24"/>
        <v>0.1774297817</v>
      </c>
      <c r="I107" s="77">
        <f t="shared" si="24"/>
        <v>0</v>
      </c>
      <c r="J107" s="78"/>
      <c r="K107" s="79"/>
      <c r="L107" s="80"/>
      <c r="M107" s="81"/>
      <c r="N107" s="81"/>
      <c r="O107" s="81"/>
      <c r="P107" s="81"/>
      <c r="Q107" s="81"/>
      <c r="R107" s="81"/>
      <c r="S107" s="81"/>
      <c r="T107" s="81"/>
      <c r="U107" s="81"/>
      <c r="V107" s="81"/>
      <c r="W107" s="81"/>
      <c r="X107" s="81"/>
      <c r="Y107" s="81"/>
      <c r="Z107" s="81"/>
      <c r="AA107" s="81"/>
      <c r="AB107" s="81"/>
      <c r="AC107" s="81"/>
      <c r="AD107" s="81"/>
      <c r="AE107" s="81"/>
    </row>
    <row r="108" outlineLevel="1">
      <c r="A108" s="74"/>
      <c r="B108" s="74"/>
      <c r="C108" s="78"/>
      <c r="D108" s="10" t="s">
        <v>46</v>
      </c>
      <c r="E108" s="82"/>
      <c r="F108" s="42">
        <f>sum(F107:I107)</f>
        <v>1</v>
      </c>
      <c r="G108" s="83"/>
      <c r="H108" s="83"/>
      <c r="I108" s="83"/>
      <c r="J108" s="78"/>
      <c r="K108" s="79"/>
      <c r="L108" s="80"/>
      <c r="M108" s="81"/>
      <c r="N108" s="81"/>
      <c r="O108" s="81"/>
      <c r="P108" s="81"/>
      <c r="Q108" s="81"/>
      <c r="R108" s="81"/>
      <c r="S108" s="81"/>
      <c r="T108" s="81"/>
      <c r="U108" s="81"/>
      <c r="V108" s="81"/>
      <c r="W108" s="81"/>
      <c r="X108" s="81"/>
      <c r="Y108" s="81"/>
      <c r="Z108" s="81"/>
      <c r="AA108" s="81"/>
      <c r="AB108" s="81"/>
      <c r="AC108" s="81"/>
      <c r="AD108" s="81"/>
      <c r="AE108" s="81"/>
    </row>
    <row r="109" outlineLevel="1">
      <c r="A109" s="24"/>
      <c r="B109" s="71" t="s">
        <v>84</v>
      </c>
      <c r="C109" s="71"/>
      <c r="D109" s="31"/>
      <c r="E109" s="30"/>
      <c r="F109" s="32">
        <f t="shared" ref="F109:I109" si="25">$J106*F107</f>
        <v>45904.46599</v>
      </c>
      <c r="G109" s="32">
        <f t="shared" si="25"/>
        <v>16530.25872</v>
      </c>
      <c r="H109" s="32">
        <f t="shared" si="25"/>
        <v>13467.27529</v>
      </c>
      <c r="I109" s="32">
        <f t="shared" si="25"/>
        <v>0</v>
      </c>
      <c r="J109" s="491">
        <f>sum(F109:I109)</f>
        <v>75902</v>
      </c>
      <c r="K109" s="8" t="s">
        <v>85</v>
      </c>
      <c r="L109" s="9"/>
    </row>
    <row r="110">
      <c r="A110" s="24"/>
      <c r="B110" s="84" t="s">
        <v>86</v>
      </c>
      <c r="C110" s="85"/>
      <c r="D110" s="86"/>
      <c r="E110" s="87"/>
      <c r="F110" s="88">
        <f t="shared" ref="F110:I110" si="26">F109/F$8</f>
        <v>850.0827035</v>
      </c>
      <c r="G110" s="88">
        <f t="shared" si="26"/>
        <v>199.1597436</v>
      </c>
      <c r="H110" s="88">
        <f t="shared" si="26"/>
        <v>6.077290295</v>
      </c>
      <c r="I110" s="89" t="str">
        <f t="shared" si="26"/>
        <v>#DIV/0!</v>
      </c>
      <c r="J110" s="75"/>
      <c r="K110" s="91" t="s">
        <v>87</v>
      </c>
      <c r="L110" s="92"/>
      <c r="M110" s="93"/>
      <c r="N110" s="93"/>
      <c r="O110" s="93"/>
      <c r="P110" s="93"/>
      <c r="Q110" s="93"/>
      <c r="R110" s="93"/>
      <c r="S110" s="93"/>
      <c r="T110" s="93"/>
      <c r="U110" s="93"/>
      <c r="V110" s="93"/>
      <c r="W110" s="93"/>
      <c r="X110" s="93"/>
      <c r="Y110" s="93"/>
      <c r="Z110" s="93"/>
      <c r="AA110" s="93"/>
      <c r="AB110" s="93"/>
      <c r="AC110" s="93"/>
      <c r="AD110" s="93"/>
      <c r="AE110" s="93"/>
    </row>
    <row r="111">
      <c r="A111" s="10"/>
      <c r="B111" s="10"/>
      <c r="C111" s="10"/>
      <c r="D111" s="24"/>
      <c r="E111" s="25"/>
      <c r="F111" s="94"/>
      <c r="K111" s="8"/>
      <c r="L111" s="9"/>
    </row>
    <row r="112">
      <c r="A112" s="10"/>
      <c r="B112" s="10"/>
      <c r="C112" s="129" t="s">
        <v>155</v>
      </c>
      <c r="F112" s="32">
        <f t="shared" ref="F112:J112" si="27">F18-F85-F109-F77</f>
        <v>2226.492469</v>
      </c>
      <c r="G112" s="32">
        <f t="shared" si="27"/>
        <v>25936.71415</v>
      </c>
      <c r="H112" s="32">
        <f t="shared" si="27"/>
        <v>19830.54339</v>
      </c>
      <c r="I112" s="32">
        <f t="shared" si="27"/>
        <v>0</v>
      </c>
      <c r="J112" s="32">
        <f t="shared" si="27"/>
        <v>47993.75</v>
      </c>
      <c r="K112" s="130" t="s">
        <v>156</v>
      </c>
      <c r="L112" s="9"/>
    </row>
    <row r="113">
      <c r="A113" s="10"/>
      <c r="B113" s="10"/>
      <c r="C113" s="129" t="s">
        <v>157</v>
      </c>
      <c r="F113" s="110"/>
      <c r="J113" s="26">
        <v>50000.0</v>
      </c>
      <c r="K113" s="8" t="s">
        <v>158</v>
      </c>
      <c r="L113" s="9"/>
    </row>
    <row r="114">
      <c r="A114" s="131"/>
      <c r="B114" s="131"/>
      <c r="C114" s="132" t="s">
        <v>159</v>
      </c>
      <c r="J114" s="32">
        <f>J112-J113</f>
        <v>-2006.25</v>
      </c>
      <c r="K114" s="8"/>
      <c r="L114" s="9"/>
    </row>
    <row r="115">
      <c r="A115" s="131"/>
      <c r="B115" s="131"/>
      <c r="D115" s="131"/>
      <c r="E115" s="133"/>
      <c r="F115" s="13"/>
      <c r="G115" s="13"/>
      <c r="H115" s="13"/>
      <c r="I115" s="13"/>
      <c r="J115" s="13"/>
      <c r="K115" s="8"/>
      <c r="L115" s="9"/>
    </row>
    <row r="116">
      <c r="A116" s="131"/>
      <c r="B116" s="131"/>
      <c r="D116" s="131"/>
      <c r="E116" s="133"/>
      <c r="F116" s="13"/>
      <c r="G116" s="13"/>
      <c r="H116" s="13"/>
      <c r="I116" s="13"/>
      <c r="J116" s="13"/>
      <c r="K116" s="8"/>
      <c r="L116" s="9"/>
    </row>
    <row r="117">
      <c r="A117" s="134" t="s">
        <v>160</v>
      </c>
      <c r="B117" s="134"/>
      <c r="C117" s="135"/>
      <c r="D117" s="134"/>
      <c r="E117" s="136"/>
      <c r="F117" s="137"/>
      <c r="G117" s="137"/>
      <c r="H117" s="137"/>
      <c r="I117" s="137"/>
      <c r="J117" s="137"/>
      <c r="K117" s="8"/>
      <c r="L117" s="9"/>
    </row>
    <row r="118">
      <c r="A118" s="10"/>
      <c r="B118" s="10"/>
      <c r="C118" s="10"/>
      <c r="D118" s="10"/>
      <c r="E118" s="29"/>
      <c r="F118" s="13"/>
      <c r="G118" s="13"/>
      <c r="H118" s="13"/>
      <c r="I118" s="13"/>
      <c r="J118" s="13"/>
      <c r="K118" s="8"/>
      <c r="L118" s="9"/>
    </row>
    <row r="119">
      <c r="A119" s="24"/>
      <c r="B119" s="24"/>
      <c r="C119" s="24"/>
      <c r="D119" s="24"/>
      <c r="E119" s="25"/>
      <c r="F119" s="13"/>
      <c r="G119" s="13"/>
      <c r="H119" s="13"/>
      <c r="I119" s="13"/>
      <c r="J119" s="13"/>
      <c r="K119" s="8"/>
      <c r="L119" s="9"/>
    </row>
    <row r="120">
      <c r="A120" s="10"/>
      <c r="B120" s="10"/>
      <c r="C120" s="10"/>
      <c r="D120" s="10"/>
      <c r="E120" s="29"/>
      <c r="F120" s="13"/>
      <c r="G120" s="13"/>
      <c r="H120" s="13"/>
      <c r="I120" s="13"/>
      <c r="J120" s="13"/>
      <c r="K120" s="8"/>
      <c r="L120" s="9"/>
    </row>
    <row r="121">
      <c r="A121" s="10"/>
      <c r="B121" s="10"/>
      <c r="C121" s="10"/>
      <c r="D121" s="10"/>
      <c r="E121" s="29"/>
      <c r="F121" s="13"/>
      <c r="G121" s="13"/>
      <c r="H121" s="13"/>
      <c r="I121" s="13"/>
      <c r="J121" s="13"/>
      <c r="K121" s="8"/>
      <c r="L121" s="9"/>
    </row>
    <row r="122">
      <c r="A122" s="10"/>
      <c r="B122" s="10"/>
      <c r="C122" s="10"/>
      <c r="D122" s="10"/>
      <c r="E122" s="29"/>
      <c r="F122" s="13"/>
      <c r="G122" s="13"/>
      <c r="H122" s="13"/>
      <c r="I122" s="13"/>
      <c r="J122" s="13"/>
      <c r="K122" s="8"/>
      <c r="L122" s="9"/>
    </row>
    <row r="123">
      <c r="A123" s="10"/>
      <c r="B123" s="10"/>
      <c r="C123" s="10"/>
      <c r="D123" s="10"/>
      <c r="E123" s="29"/>
      <c r="F123" s="13"/>
      <c r="G123" s="13"/>
      <c r="H123" s="13"/>
      <c r="I123" s="13"/>
      <c r="J123" s="13"/>
      <c r="K123" s="8"/>
      <c r="L123" s="9"/>
    </row>
    <row r="124">
      <c r="A124" s="10"/>
      <c r="B124" s="10"/>
      <c r="C124" s="10"/>
      <c r="D124" s="10"/>
      <c r="E124" s="29"/>
      <c r="F124" s="13"/>
      <c r="G124" s="13"/>
      <c r="H124" s="13"/>
      <c r="I124" s="13"/>
      <c r="J124" s="13"/>
      <c r="K124" s="8"/>
      <c r="L124" s="9"/>
    </row>
    <row r="125">
      <c r="A125" s="10"/>
      <c r="B125" s="10"/>
      <c r="C125" s="10"/>
      <c r="D125" s="10"/>
      <c r="E125" s="29"/>
      <c r="F125" s="13"/>
      <c r="G125" s="13"/>
      <c r="H125" s="13"/>
      <c r="I125" s="13"/>
      <c r="J125" s="13"/>
      <c r="K125" s="8"/>
      <c r="L125" s="9"/>
    </row>
    <row r="126">
      <c r="A126" s="10"/>
      <c r="B126" s="10"/>
      <c r="C126" s="10"/>
      <c r="D126" s="10"/>
      <c r="E126" s="29"/>
      <c r="F126" s="13"/>
      <c r="G126" s="13"/>
      <c r="H126" s="13"/>
      <c r="I126" s="13"/>
      <c r="J126" s="13"/>
      <c r="K126" s="8"/>
      <c r="L126" s="9"/>
    </row>
    <row r="127">
      <c r="A127" s="10"/>
      <c r="B127" s="10"/>
      <c r="C127" s="10"/>
      <c r="D127" s="10"/>
      <c r="E127" s="29"/>
      <c r="F127" s="13"/>
      <c r="G127" s="13"/>
      <c r="H127" s="13"/>
      <c r="I127" s="13"/>
      <c r="J127" s="13"/>
      <c r="K127" s="8"/>
      <c r="L127" s="9"/>
    </row>
    <row r="128">
      <c r="A128" s="10"/>
      <c r="B128" s="10"/>
      <c r="C128" s="10"/>
      <c r="D128" s="10"/>
      <c r="E128" s="29"/>
      <c r="F128" s="13"/>
      <c r="G128" s="13"/>
      <c r="H128" s="13"/>
      <c r="I128" s="13"/>
      <c r="J128" s="13"/>
      <c r="K128" s="8"/>
      <c r="L128" s="9"/>
    </row>
    <row r="129">
      <c r="A129" s="10"/>
      <c r="B129" s="10"/>
      <c r="C129" s="10"/>
      <c r="D129" s="10"/>
      <c r="E129" s="29"/>
      <c r="F129" s="13"/>
      <c r="G129" s="13"/>
      <c r="H129" s="13"/>
      <c r="I129" s="13"/>
      <c r="J129" s="13"/>
      <c r="K129" s="8"/>
      <c r="L129" s="9"/>
    </row>
    <row r="130">
      <c r="A130" s="10"/>
      <c r="B130" s="10"/>
      <c r="C130" s="10"/>
      <c r="D130" s="10"/>
      <c r="E130" s="29"/>
      <c r="F130" s="13"/>
      <c r="G130" s="13"/>
      <c r="H130" s="13"/>
      <c r="I130" s="13"/>
      <c r="J130" s="13"/>
      <c r="K130" s="8"/>
      <c r="L130" s="9"/>
    </row>
    <row r="131">
      <c r="A131" s="10"/>
      <c r="B131" s="10"/>
      <c r="C131" s="10"/>
      <c r="D131" s="10"/>
      <c r="E131" s="29"/>
      <c r="F131" s="13"/>
      <c r="G131" s="13"/>
      <c r="H131" s="13"/>
      <c r="I131" s="13"/>
      <c r="J131" s="13"/>
      <c r="K131" s="8"/>
      <c r="L131" s="9"/>
    </row>
    <row r="132">
      <c r="A132" s="10"/>
      <c r="B132" s="10"/>
      <c r="C132" s="10"/>
      <c r="D132" s="10"/>
      <c r="E132" s="29"/>
      <c r="F132" s="13"/>
      <c r="G132" s="13"/>
      <c r="H132" s="13"/>
      <c r="I132" s="13"/>
      <c r="J132" s="13"/>
      <c r="K132" s="8"/>
      <c r="L132" s="9"/>
    </row>
    <row r="133">
      <c r="A133" s="10"/>
      <c r="B133" s="10"/>
      <c r="C133" s="10"/>
      <c r="D133" s="10"/>
      <c r="E133" s="29"/>
      <c r="F133" s="13"/>
      <c r="G133" s="13"/>
      <c r="H133" s="13"/>
      <c r="I133" s="13"/>
      <c r="J133" s="13"/>
      <c r="K133" s="8"/>
      <c r="L133" s="9"/>
    </row>
    <row r="134">
      <c r="A134" s="10"/>
      <c r="B134" s="10"/>
      <c r="C134" s="10"/>
      <c r="D134" s="10"/>
      <c r="E134" s="29"/>
      <c r="F134" s="13"/>
      <c r="G134" s="13"/>
      <c r="H134" s="13"/>
      <c r="I134" s="13"/>
      <c r="J134" s="13"/>
      <c r="K134" s="8"/>
      <c r="L134" s="9"/>
    </row>
    <row r="135">
      <c r="A135" s="10"/>
      <c r="B135" s="10"/>
      <c r="C135" s="10"/>
      <c r="D135" s="10"/>
      <c r="E135" s="29"/>
      <c r="F135" s="13"/>
      <c r="G135" s="13"/>
      <c r="H135" s="13"/>
      <c r="I135" s="13"/>
      <c r="J135" s="13"/>
      <c r="K135" s="8"/>
      <c r="L135" s="9"/>
    </row>
    <row r="136">
      <c r="A136" s="10"/>
      <c r="B136" s="10"/>
      <c r="C136" s="10"/>
      <c r="D136" s="10"/>
      <c r="E136" s="29"/>
      <c r="F136" s="13"/>
      <c r="G136" s="13"/>
      <c r="H136" s="13"/>
      <c r="I136" s="13"/>
      <c r="J136" s="13"/>
      <c r="K136" s="8"/>
      <c r="L136" s="9"/>
    </row>
    <row r="137">
      <c r="A137" s="10"/>
      <c r="B137" s="10"/>
      <c r="C137" s="10"/>
      <c r="D137" s="10"/>
      <c r="E137" s="29"/>
      <c r="F137" s="13"/>
      <c r="G137" s="13"/>
      <c r="H137" s="13"/>
      <c r="I137" s="13"/>
      <c r="J137" s="13"/>
      <c r="K137" s="8"/>
      <c r="L137" s="9"/>
    </row>
    <row r="138">
      <c r="A138" s="10"/>
      <c r="B138" s="10"/>
      <c r="C138" s="10"/>
      <c r="D138" s="10"/>
      <c r="E138" s="29"/>
      <c r="F138" s="13"/>
      <c r="G138" s="13"/>
      <c r="H138" s="13"/>
      <c r="I138" s="13"/>
      <c r="J138" s="13"/>
      <c r="K138" s="8"/>
      <c r="L138" s="9"/>
    </row>
    <row r="139">
      <c r="A139" s="10"/>
      <c r="B139" s="10"/>
      <c r="C139" s="10"/>
      <c r="D139" s="10"/>
      <c r="E139" s="29"/>
      <c r="F139" s="13"/>
      <c r="G139" s="13"/>
      <c r="H139" s="13"/>
      <c r="I139" s="13"/>
      <c r="J139" s="13"/>
      <c r="K139" s="8"/>
      <c r="L139" s="9"/>
    </row>
    <row r="140">
      <c r="A140" s="10"/>
      <c r="B140" s="10"/>
      <c r="C140" s="10"/>
      <c r="D140" s="10"/>
      <c r="E140" s="29"/>
      <c r="F140" s="13"/>
      <c r="G140" s="13"/>
      <c r="H140" s="13"/>
      <c r="I140" s="13"/>
      <c r="J140" s="13"/>
      <c r="K140" s="8"/>
      <c r="L140" s="9"/>
    </row>
    <row r="141">
      <c r="A141" s="10"/>
      <c r="B141" s="10"/>
      <c r="C141" s="10"/>
      <c r="D141" s="10"/>
      <c r="E141" s="29"/>
      <c r="F141" s="13"/>
      <c r="G141" s="13"/>
      <c r="H141" s="13"/>
      <c r="I141" s="13"/>
      <c r="J141" s="13"/>
      <c r="K141" s="8"/>
      <c r="L141" s="9"/>
    </row>
    <row r="142">
      <c r="A142" s="10"/>
      <c r="B142" s="10"/>
      <c r="C142" s="10"/>
      <c r="D142" s="10"/>
      <c r="E142" s="29"/>
      <c r="F142" s="13"/>
      <c r="G142" s="13"/>
      <c r="H142" s="13"/>
      <c r="I142" s="13"/>
      <c r="J142" s="13"/>
      <c r="K142" s="8"/>
      <c r="L142" s="9"/>
    </row>
    <row r="143">
      <c r="A143" s="10"/>
      <c r="B143" s="10"/>
      <c r="C143" s="10"/>
      <c r="D143" s="10"/>
      <c r="E143" s="29"/>
      <c r="F143" s="13"/>
      <c r="G143" s="13"/>
      <c r="H143" s="13"/>
      <c r="I143" s="13"/>
      <c r="J143" s="13"/>
      <c r="K143" s="8"/>
      <c r="L143" s="9"/>
    </row>
    <row r="144">
      <c r="A144" s="10"/>
      <c r="B144" s="10"/>
      <c r="C144" s="10"/>
      <c r="D144" s="10"/>
      <c r="E144" s="29"/>
      <c r="F144" s="13"/>
      <c r="G144" s="13"/>
      <c r="H144" s="13"/>
      <c r="I144" s="13"/>
      <c r="J144" s="13"/>
      <c r="K144" s="8"/>
      <c r="L144" s="9"/>
    </row>
    <row r="145">
      <c r="A145" s="10"/>
      <c r="B145" s="10"/>
      <c r="C145" s="10"/>
      <c r="D145" s="10"/>
      <c r="E145" s="29"/>
      <c r="F145" s="13"/>
      <c r="G145" s="13"/>
      <c r="H145" s="13"/>
      <c r="I145" s="13"/>
      <c r="J145" s="13"/>
      <c r="K145" s="8"/>
      <c r="L145" s="9"/>
    </row>
    <row r="146">
      <c r="A146" s="10"/>
      <c r="B146" s="10"/>
      <c r="C146" s="10"/>
      <c r="D146" s="10"/>
      <c r="E146" s="29"/>
      <c r="F146" s="13"/>
      <c r="G146" s="13"/>
      <c r="H146" s="13"/>
      <c r="I146" s="13"/>
      <c r="J146" s="13"/>
      <c r="K146" s="8"/>
      <c r="L146" s="9"/>
    </row>
    <row r="147">
      <c r="A147" s="10"/>
      <c r="B147" s="10"/>
      <c r="C147" s="10"/>
      <c r="D147" s="10"/>
      <c r="E147" s="29"/>
      <c r="F147" s="13"/>
      <c r="G147" s="13"/>
      <c r="H147" s="13"/>
      <c r="I147" s="13"/>
      <c r="J147" s="13"/>
      <c r="K147" s="8"/>
      <c r="L147" s="9"/>
    </row>
    <row r="148">
      <c r="A148" s="10"/>
      <c r="B148" s="10"/>
      <c r="C148" s="10"/>
      <c r="D148" s="10"/>
      <c r="E148" s="29"/>
      <c r="F148" s="13"/>
      <c r="G148" s="13"/>
      <c r="H148" s="13"/>
      <c r="I148" s="13"/>
      <c r="J148" s="13"/>
      <c r="K148" s="8"/>
      <c r="L148" s="9"/>
    </row>
    <row r="149">
      <c r="A149" s="10"/>
      <c r="B149" s="10"/>
      <c r="C149" s="10"/>
      <c r="D149" s="10"/>
      <c r="E149" s="29"/>
      <c r="F149" s="13"/>
      <c r="G149" s="13"/>
      <c r="H149" s="13"/>
      <c r="I149" s="13"/>
      <c r="J149" s="13"/>
      <c r="K149" s="8"/>
      <c r="L149" s="9"/>
    </row>
    <row r="150">
      <c r="A150" s="10"/>
      <c r="B150" s="10"/>
      <c r="C150" s="10"/>
      <c r="D150" s="10"/>
      <c r="E150" s="29"/>
      <c r="F150" s="13"/>
      <c r="G150" s="13"/>
      <c r="H150" s="13"/>
      <c r="I150" s="13"/>
      <c r="J150" s="13"/>
      <c r="K150" s="8"/>
      <c r="L150" s="9"/>
    </row>
    <row r="151">
      <c r="A151" s="10"/>
      <c r="B151" s="10"/>
      <c r="C151" s="10"/>
      <c r="D151" s="10"/>
      <c r="E151" s="29"/>
      <c r="F151" s="13"/>
      <c r="G151" s="13"/>
      <c r="H151" s="13"/>
      <c r="I151" s="13"/>
      <c r="J151" s="13"/>
      <c r="K151" s="8"/>
      <c r="L151" s="9"/>
    </row>
    <row r="152">
      <c r="A152" s="10"/>
      <c r="B152" s="10"/>
      <c r="C152" s="10"/>
      <c r="D152" s="10"/>
      <c r="E152" s="29"/>
      <c r="F152" s="13"/>
      <c r="G152" s="13"/>
      <c r="H152" s="13"/>
      <c r="I152" s="13"/>
      <c r="J152" s="13"/>
      <c r="K152" s="8"/>
      <c r="L152" s="9"/>
    </row>
    <row r="153">
      <c r="A153" s="10"/>
      <c r="B153" s="10"/>
      <c r="C153" s="10"/>
      <c r="D153" s="10"/>
      <c r="E153" s="29"/>
      <c r="F153" s="13"/>
      <c r="G153" s="13"/>
      <c r="H153" s="13"/>
      <c r="I153" s="13"/>
      <c r="J153" s="13"/>
      <c r="K153" s="8"/>
      <c r="L153" s="9"/>
    </row>
    <row r="154">
      <c r="A154" s="10"/>
      <c r="B154" s="10"/>
      <c r="C154" s="10"/>
      <c r="D154" s="10"/>
      <c r="E154" s="29"/>
      <c r="F154" s="13"/>
      <c r="G154" s="13"/>
      <c r="H154" s="13"/>
      <c r="I154" s="13"/>
      <c r="J154" s="13"/>
      <c r="K154" s="8"/>
      <c r="L154" s="9"/>
    </row>
    <row r="155">
      <c r="A155" s="10"/>
      <c r="B155" s="10"/>
      <c r="C155" s="10"/>
      <c r="D155" s="10"/>
      <c r="E155" s="29"/>
      <c r="F155" s="13"/>
      <c r="G155" s="13"/>
      <c r="H155" s="13"/>
      <c r="I155" s="13"/>
      <c r="J155" s="13"/>
      <c r="K155" s="8"/>
      <c r="L155" s="9"/>
    </row>
    <row r="156">
      <c r="A156" s="10"/>
      <c r="B156" s="10"/>
      <c r="C156" s="10"/>
      <c r="D156" s="10"/>
      <c r="E156" s="29"/>
      <c r="F156" s="13"/>
      <c r="G156" s="13"/>
      <c r="H156" s="13"/>
      <c r="I156" s="13"/>
      <c r="J156" s="13"/>
      <c r="K156" s="8"/>
      <c r="L156" s="9"/>
    </row>
    <row r="157">
      <c r="A157" s="10"/>
      <c r="B157" s="10"/>
      <c r="C157" s="10"/>
      <c r="D157" s="10"/>
      <c r="E157" s="29"/>
      <c r="F157" s="13"/>
      <c r="G157" s="13"/>
      <c r="H157" s="13"/>
      <c r="I157" s="13"/>
      <c r="J157" s="13"/>
      <c r="K157" s="8"/>
      <c r="L157" s="9"/>
    </row>
    <row r="158">
      <c r="A158" s="10"/>
      <c r="B158" s="10"/>
      <c r="C158" s="10"/>
      <c r="D158" s="10"/>
      <c r="E158" s="29"/>
      <c r="F158" s="13"/>
      <c r="G158" s="13"/>
      <c r="H158" s="13"/>
      <c r="I158" s="13"/>
      <c r="J158" s="13"/>
      <c r="K158" s="8"/>
      <c r="L158" s="9"/>
    </row>
    <row r="159">
      <c r="A159" s="10"/>
      <c r="B159" s="10"/>
      <c r="C159" s="10"/>
      <c r="D159" s="10"/>
      <c r="E159" s="29"/>
      <c r="F159" s="13"/>
      <c r="G159" s="13"/>
      <c r="H159" s="13"/>
      <c r="I159" s="13"/>
      <c r="J159" s="13"/>
      <c r="K159" s="8"/>
      <c r="L159" s="9"/>
    </row>
    <row r="160">
      <c r="A160" s="10"/>
      <c r="B160" s="10"/>
      <c r="C160" s="10"/>
      <c r="D160" s="10"/>
      <c r="E160" s="29"/>
      <c r="F160" s="13"/>
      <c r="G160" s="13"/>
      <c r="H160" s="13"/>
      <c r="I160" s="13"/>
      <c r="J160" s="13"/>
      <c r="K160" s="8"/>
      <c r="L160" s="9"/>
    </row>
    <row r="161">
      <c r="A161" s="10"/>
      <c r="B161" s="10"/>
      <c r="C161" s="10"/>
      <c r="D161" s="10"/>
      <c r="E161" s="29"/>
      <c r="F161" s="13"/>
      <c r="G161" s="13"/>
      <c r="H161" s="13"/>
      <c r="I161" s="13"/>
      <c r="J161" s="13"/>
      <c r="K161" s="8"/>
      <c r="L161" s="9"/>
    </row>
    <row r="162">
      <c r="A162" s="10"/>
      <c r="B162" s="10"/>
      <c r="C162" s="10"/>
      <c r="D162" s="10"/>
      <c r="E162" s="29"/>
      <c r="F162" s="13"/>
      <c r="G162" s="13"/>
      <c r="H162" s="13"/>
      <c r="I162" s="13"/>
      <c r="J162" s="13"/>
      <c r="K162" s="8"/>
      <c r="L162" s="9"/>
    </row>
    <row r="163">
      <c r="A163" s="10"/>
      <c r="B163" s="10"/>
      <c r="C163" s="10"/>
      <c r="D163" s="10"/>
      <c r="E163" s="29"/>
      <c r="F163" s="13"/>
      <c r="G163" s="13"/>
      <c r="H163" s="13"/>
      <c r="I163" s="13"/>
      <c r="J163" s="13"/>
      <c r="K163" s="8"/>
      <c r="L163" s="9"/>
    </row>
    <row r="164">
      <c r="A164" s="10"/>
      <c r="B164" s="10"/>
      <c r="C164" s="10"/>
      <c r="D164" s="10"/>
      <c r="E164" s="29"/>
      <c r="F164" s="13"/>
      <c r="G164" s="13"/>
      <c r="H164" s="13"/>
      <c r="I164" s="13"/>
      <c r="J164" s="13"/>
      <c r="K164" s="8"/>
      <c r="L164" s="9"/>
    </row>
    <row r="165">
      <c r="A165" s="10"/>
      <c r="B165" s="10"/>
      <c r="C165" s="10"/>
      <c r="D165" s="10"/>
      <c r="E165" s="29"/>
      <c r="F165" s="13"/>
      <c r="G165" s="13"/>
      <c r="H165" s="13"/>
      <c r="I165" s="13"/>
      <c r="J165" s="13"/>
      <c r="K165" s="8"/>
      <c r="L165" s="9"/>
    </row>
    <row r="166">
      <c r="A166" s="10"/>
      <c r="B166" s="10"/>
      <c r="C166" s="10"/>
      <c r="D166" s="10"/>
      <c r="E166" s="29"/>
      <c r="F166" s="13"/>
      <c r="G166" s="13"/>
      <c r="H166" s="13"/>
      <c r="I166" s="13"/>
      <c r="J166" s="13"/>
      <c r="K166" s="8"/>
      <c r="L166" s="9"/>
    </row>
    <row r="167">
      <c r="A167" s="10"/>
      <c r="B167" s="10"/>
      <c r="C167" s="10"/>
      <c r="D167" s="10"/>
      <c r="E167" s="29"/>
      <c r="F167" s="13"/>
      <c r="G167" s="13"/>
      <c r="H167" s="13"/>
      <c r="I167" s="13"/>
      <c r="J167" s="13"/>
      <c r="K167" s="8"/>
      <c r="L167" s="9"/>
    </row>
    <row r="168">
      <c r="A168" s="10"/>
      <c r="B168" s="10"/>
      <c r="C168" s="10"/>
      <c r="D168" s="10"/>
      <c r="E168" s="29"/>
      <c r="F168" s="13"/>
      <c r="G168" s="13"/>
      <c r="H168" s="13"/>
      <c r="I168" s="13"/>
      <c r="J168" s="13"/>
      <c r="K168" s="8"/>
      <c r="L168" s="9"/>
    </row>
    <row r="169">
      <c r="A169" s="10"/>
      <c r="B169" s="10"/>
      <c r="C169" s="10"/>
      <c r="D169" s="10"/>
      <c r="E169" s="29"/>
      <c r="F169" s="13"/>
      <c r="G169" s="13"/>
      <c r="H169" s="13"/>
      <c r="I169" s="13"/>
      <c r="J169" s="13"/>
      <c r="K169" s="8"/>
      <c r="L169" s="9"/>
    </row>
    <row r="170">
      <c r="A170" s="10"/>
      <c r="B170" s="10"/>
      <c r="C170" s="10"/>
      <c r="D170" s="10"/>
      <c r="E170" s="29"/>
      <c r="F170" s="13"/>
      <c r="G170" s="13"/>
      <c r="H170" s="13"/>
      <c r="I170" s="13"/>
      <c r="J170" s="13"/>
      <c r="K170" s="8"/>
      <c r="L170" s="9"/>
    </row>
    <row r="171">
      <c r="A171" s="10"/>
      <c r="B171" s="10"/>
      <c r="C171" s="10"/>
      <c r="D171" s="10"/>
      <c r="E171" s="29"/>
      <c r="F171" s="13"/>
      <c r="G171" s="13"/>
      <c r="H171" s="13"/>
      <c r="I171" s="13"/>
      <c r="J171" s="13"/>
      <c r="K171" s="8"/>
      <c r="L171" s="9"/>
    </row>
    <row r="172">
      <c r="A172" s="10"/>
      <c r="B172" s="10"/>
      <c r="C172" s="10"/>
      <c r="D172" s="10"/>
      <c r="E172" s="29"/>
      <c r="F172" s="13"/>
      <c r="G172" s="13"/>
      <c r="H172" s="13"/>
      <c r="I172" s="13"/>
      <c r="J172" s="13"/>
      <c r="K172" s="8"/>
      <c r="L172" s="9"/>
    </row>
    <row r="173">
      <c r="A173" s="10"/>
      <c r="B173" s="10"/>
      <c r="C173" s="10"/>
      <c r="D173" s="10"/>
      <c r="E173" s="29"/>
      <c r="F173" s="13"/>
      <c r="G173" s="13"/>
      <c r="H173" s="13"/>
      <c r="I173" s="13"/>
      <c r="J173" s="13"/>
      <c r="K173" s="8"/>
      <c r="L173" s="9"/>
    </row>
    <row r="174">
      <c r="A174" s="10"/>
      <c r="B174" s="10"/>
      <c r="C174" s="10"/>
      <c r="D174" s="10"/>
      <c r="E174" s="29"/>
      <c r="F174" s="13"/>
      <c r="G174" s="13"/>
      <c r="H174" s="13"/>
      <c r="I174" s="13"/>
      <c r="J174" s="13"/>
      <c r="K174" s="8"/>
      <c r="L174" s="9"/>
    </row>
    <row r="175">
      <c r="A175" s="10"/>
      <c r="B175" s="10"/>
      <c r="C175" s="10"/>
      <c r="D175" s="10"/>
      <c r="E175" s="29"/>
      <c r="F175" s="13"/>
      <c r="G175" s="13"/>
      <c r="H175" s="13"/>
      <c r="I175" s="13"/>
      <c r="J175" s="13"/>
      <c r="K175" s="8"/>
      <c r="L175" s="9"/>
    </row>
    <row r="176">
      <c r="A176" s="10"/>
      <c r="B176" s="10"/>
      <c r="C176" s="10"/>
      <c r="D176" s="10"/>
      <c r="E176" s="29"/>
      <c r="F176" s="13"/>
      <c r="G176" s="13"/>
      <c r="H176" s="13"/>
      <c r="I176" s="13"/>
      <c r="J176" s="13"/>
      <c r="K176" s="8"/>
      <c r="L176" s="9"/>
    </row>
    <row r="177">
      <c r="A177" s="10"/>
      <c r="B177" s="10"/>
      <c r="C177" s="10"/>
      <c r="D177" s="10"/>
      <c r="E177" s="29"/>
      <c r="F177" s="13"/>
      <c r="G177" s="13"/>
      <c r="H177" s="13"/>
      <c r="I177" s="13"/>
      <c r="J177" s="13"/>
      <c r="K177" s="8"/>
      <c r="L177" s="9"/>
    </row>
    <row r="178">
      <c r="A178" s="10"/>
      <c r="B178" s="10"/>
      <c r="C178" s="10"/>
      <c r="D178" s="10"/>
      <c r="E178" s="29"/>
      <c r="F178" s="13"/>
      <c r="G178" s="13"/>
      <c r="H178" s="13"/>
      <c r="I178" s="13"/>
      <c r="J178" s="13"/>
      <c r="K178" s="8"/>
      <c r="L178" s="9"/>
    </row>
    <row r="179">
      <c r="A179" s="10"/>
      <c r="B179" s="10"/>
      <c r="C179" s="10"/>
      <c r="D179" s="10"/>
      <c r="E179" s="29"/>
      <c r="F179" s="13"/>
      <c r="G179" s="13"/>
      <c r="H179" s="13"/>
      <c r="I179" s="13"/>
      <c r="J179" s="13"/>
      <c r="K179" s="8"/>
      <c r="L179" s="9"/>
    </row>
    <row r="180">
      <c r="A180" s="10"/>
      <c r="B180" s="10"/>
      <c r="C180" s="10"/>
      <c r="D180" s="10"/>
      <c r="E180" s="29"/>
      <c r="F180" s="13"/>
      <c r="G180" s="13"/>
      <c r="H180" s="13"/>
      <c r="I180" s="13"/>
      <c r="J180" s="13"/>
      <c r="K180" s="8"/>
      <c r="L180" s="9"/>
    </row>
    <row r="181">
      <c r="A181" s="10"/>
      <c r="B181" s="10"/>
      <c r="C181" s="10"/>
      <c r="D181" s="10"/>
      <c r="E181" s="29"/>
      <c r="F181" s="13"/>
      <c r="G181" s="13"/>
      <c r="H181" s="13"/>
      <c r="I181" s="13"/>
      <c r="J181" s="13"/>
      <c r="K181" s="8"/>
      <c r="L181" s="9"/>
    </row>
    <row r="182">
      <c r="A182" s="10"/>
      <c r="B182" s="10"/>
      <c r="C182" s="10"/>
      <c r="D182" s="10"/>
      <c r="E182" s="29"/>
      <c r="F182" s="13"/>
      <c r="G182" s="13"/>
      <c r="H182" s="13"/>
      <c r="I182" s="13"/>
      <c r="J182" s="13"/>
      <c r="K182" s="8"/>
      <c r="L182" s="9"/>
    </row>
    <row r="183">
      <c r="A183" s="10"/>
      <c r="B183" s="10"/>
      <c r="C183" s="10"/>
      <c r="D183" s="10"/>
      <c r="E183" s="29"/>
      <c r="F183" s="13"/>
      <c r="G183" s="13"/>
      <c r="H183" s="13"/>
      <c r="I183" s="13"/>
      <c r="J183" s="13"/>
      <c r="K183" s="8"/>
      <c r="L183" s="9"/>
    </row>
    <row r="184">
      <c r="A184" s="10"/>
      <c r="B184" s="10"/>
      <c r="C184" s="10"/>
      <c r="D184" s="10"/>
      <c r="E184" s="29"/>
      <c r="F184" s="13"/>
      <c r="G184" s="13"/>
      <c r="H184" s="13"/>
      <c r="I184" s="13"/>
      <c r="J184" s="13"/>
      <c r="K184" s="8"/>
      <c r="L184" s="9"/>
    </row>
    <row r="185">
      <c r="A185" s="10"/>
      <c r="B185" s="10"/>
      <c r="C185" s="10"/>
      <c r="D185" s="10"/>
      <c r="E185" s="29"/>
      <c r="F185" s="13"/>
      <c r="G185" s="13"/>
      <c r="H185" s="13"/>
      <c r="I185" s="13"/>
      <c r="J185" s="13"/>
      <c r="K185" s="8"/>
      <c r="L185" s="9"/>
    </row>
    <row r="186">
      <c r="A186" s="10"/>
      <c r="B186" s="10"/>
      <c r="C186" s="10"/>
      <c r="D186" s="10"/>
      <c r="E186" s="29"/>
      <c r="F186" s="13"/>
      <c r="G186" s="13"/>
      <c r="H186" s="13"/>
      <c r="I186" s="13"/>
      <c r="J186" s="13"/>
      <c r="K186" s="8"/>
      <c r="L186" s="9"/>
    </row>
    <row r="187">
      <c r="A187" s="10"/>
      <c r="B187" s="10"/>
      <c r="C187" s="10"/>
      <c r="D187" s="10"/>
      <c r="E187" s="29"/>
      <c r="F187" s="13"/>
      <c r="G187" s="13"/>
      <c r="H187" s="13"/>
      <c r="I187" s="13"/>
      <c r="J187" s="13"/>
      <c r="K187" s="8"/>
      <c r="L187" s="9"/>
    </row>
    <row r="188">
      <c r="A188" s="10"/>
      <c r="B188" s="10"/>
      <c r="C188" s="10"/>
      <c r="D188" s="10"/>
      <c r="E188" s="29"/>
      <c r="F188" s="13"/>
      <c r="G188" s="13"/>
      <c r="H188" s="13"/>
      <c r="I188" s="13"/>
      <c r="J188" s="13"/>
      <c r="K188" s="8"/>
      <c r="L188" s="9"/>
    </row>
    <row r="189">
      <c r="A189" s="10"/>
      <c r="B189" s="10"/>
      <c r="C189" s="10"/>
      <c r="D189" s="10"/>
      <c r="E189" s="29"/>
      <c r="F189" s="13"/>
      <c r="G189" s="13"/>
      <c r="H189" s="13"/>
      <c r="I189" s="13"/>
      <c r="J189" s="13"/>
      <c r="K189" s="8"/>
      <c r="L189" s="9"/>
    </row>
    <row r="190">
      <c r="A190" s="10"/>
      <c r="B190" s="10"/>
      <c r="C190" s="10"/>
      <c r="D190" s="10"/>
      <c r="E190" s="29"/>
      <c r="F190" s="13"/>
      <c r="G190" s="13"/>
      <c r="H190" s="13"/>
      <c r="I190" s="13"/>
      <c r="J190" s="13"/>
      <c r="K190" s="8"/>
      <c r="L190" s="9"/>
    </row>
    <row r="191">
      <c r="A191" s="10"/>
      <c r="B191" s="10"/>
      <c r="C191" s="10"/>
      <c r="D191" s="10"/>
      <c r="E191" s="29"/>
      <c r="F191" s="13"/>
      <c r="G191" s="13"/>
      <c r="H191" s="13"/>
      <c r="I191" s="13"/>
      <c r="J191" s="13"/>
      <c r="K191" s="8"/>
      <c r="L191" s="9"/>
    </row>
    <row r="192">
      <c r="A192" s="10"/>
      <c r="B192" s="10"/>
      <c r="C192" s="10"/>
      <c r="D192" s="10"/>
      <c r="E192" s="29"/>
      <c r="F192" s="13"/>
      <c r="G192" s="13"/>
      <c r="H192" s="13"/>
      <c r="I192" s="13"/>
      <c r="J192" s="13"/>
      <c r="K192" s="8"/>
      <c r="L192" s="9"/>
    </row>
    <row r="193">
      <c r="A193" s="10"/>
      <c r="B193" s="10"/>
      <c r="C193" s="10"/>
      <c r="D193" s="10"/>
      <c r="E193" s="29"/>
      <c r="F193" s="13"/>
      <c r="G193" s="13"/>
      <c r="H193" s="13"/>
      <c r="I193" s="13"/>
      <c r="J193" s="13"/>
      <c r="K193" s="8"/>
      <c r="L193" s="9"/>
    </row>
    <row r="194">
      <c r="A194" s="10"/>
      <c r="B194" s="10"/>
      <c r="C194" s="10"/>
      <c r="D194" s="10"/>
      <c r="E194" s="29"/>
      <c r="F194" s="13"/>
      <c r="G194" s="13"/>
      <c r="H194" s="13"/>
      <c r="I194" s="13"/>
      <c r="J194" s="13"/>
      <c r="K194" s="8"/>
      <c r="L194" s="9"/>
    </row>
    <row r="195">
      <c r="A195" s="10"/>
      <c r="B195" s="10"/>
      <c r="C195" s="10"/>
      <c r="D195" s="10"/>
      <c r="E195" s="29"/>
      <c r="F195" s="13"/>
      <c r="G195" s="13"/>
      <c r="H195" s="13"/>
      <c r="I195" s="13"/>
      <c r="J195" s="13"/>
      <c r="K195" s="8"/>
      <c r="L195" s="9"/>
    </row>
    <row r="196">
      <c r="A196" s="10"/>
      <c r="B196" s="10"/>
      <c r="C196" s="10"/>
      <c r="D196" s="10"/>
      <c r="E196" s="29"/>
      <c r="F196" s="13"/>
      <c r="G196" s="13"/>
      <c r="H196" s="13"/>
      <c r="I196" s="13"/>
      <c r="J196" s="13"/>
      <c r="K196" s="8"/>
      <c r="L196" s="9"/>
    </row>
    <row r="197">
      <c r="A197" s="10"/>
      <c r="B197" s="10"/>
      <c r="C197" s="10"/>
      <c r="D197" s="10"/>
      <c r="E197" s="29"/>
      <c r="F197" s="13"/>
      <c r="G197" s="13"/>
      <c r="H197" s="13"/>
      <c r="I197" s="13"/>
      <c r="J197" s="13"/>
      <c r="K197" s="8"/>
      <c r="L197" s="9"/>
    </row>
    <row r="198">
      <c r="A198" s="10"/>
      <c r="B198" s="10"/>
      <c r="C198" s="10"/>
      <c r="D198" s="10"/>
      <c r="E198" s="29"/>
      <c r="F198" s="13"/>
      <c r="G198" s="13"/>
      <c r="H198" s="13"/>
      <c r="I198" s="13"/>
      <c r="J198" s="13"/>
      <c r="K198" s="8"/>
      <c r="L198" s="9"/>
    </row>
    <row r="199">
      <c r="A199" s="10"/>
      <c r="B199" s="10"/>
      <c r="C199" s="10"/>
      <c r="D199" s="10"/>
      <c r="E199" s="29"/>
      <c r="F199" s="13"/>
      <c r="G199" s="13"/>
      <c r="H199" s="13"/>
      <c r="I199" s="13"/>
      <c r="J199" s="13"/>
      <c r="K199" s="8"/>
      <c r="L199" s="9"/>
    </row>
    <row r="200">
      <c r="A200" s="10"/>
      <c r="B200" s="10"/>
      <c r="C200" s="10"/>
      <c r="D200" s="10"/>
      <c r="E200" s="29"/>
      <c r="F200" s="13"/>
      <c r="G200" s="13"/>
      <c r="H200" s="13"/>
      <c r="I200" s="13"/>
      <c r="J200" s="13"/>
      <c r="K200" s="8"/>
      <c r="L200" s="9"/>
    </row>
    <row r="201">
      <c r="A201" s="10"/>
      <c r="B201" s="10"/>
      <c r="C201" s="10"/>
      <c r="D201" s="10"/>
      <c r="E201" s="29"/>
      <c r="F201" s="13"/>
      <c r="G201" s="13"/>
      <c r="H201" s="13"/>
      <c r="I201" s="13"/>
      <c r="J201" s="13"/>
      <c r="K201" s="8"/>
      <c r="L201" s="9"/>
    </row>
    <row r="202">
      <c r="A202" s="10"/>
      <c r="B202" s="10"/>
      <c r="C202" s="10"/>
      <c r="D202" s="10"/>
      <c r="E202" s="29"/>
      <c r="F202" s="13"/>
      <c r="G202" s="13"/>
      <c r="H202" s="13"/>
      <c r="I202" s="13"/>
      <c r="J202" s="13"/>
      <c r="K202" s="8"/>
      <c r="L202" s="9"/>
    </row>
    <row r="203">
      <c r="A203" s="10"/>
      <c r="B203" s="10"/>
      <c r="C203" s="10"/>
      <c r="D203" s="10"/>
      <c r="E203" s="29"/>
      <c r="F203" s="13"/>
      <c r="G203" s="13"/>
      <c r="H203" s="13"/>
      <c r="I203" s="13"/>
      <c r="J203" s="13"/>
      <c r="K203" s="8"/>
      <c r="L203" s="9"/>
    </row>
    <row r="204">
      <c r="A204" s="10"/>
      <c r="B204" s="10"/>
      <c r="C204" s="10"/>
      <c r="D204" s="10"/>
      <c r="E204" s="29"/>
      <c r="F204" s="13"/>
      <c r="G204" s="13"/>
      <c r="H204" s="13"/>
      <c r="I204" s="13"/>
      <c r="J204" s="13"/>
      <c r="K204" s="8"/>
      <c r="L204" s="9"/>
    </row>
    <row r="205">
      <c r="A205" s="10"/>
      <c r="B205" s="10"/>
      <c r="C205" s="10"/>
      <c r="D205" s="10"/>
      <c r="E205" s="29"/>
      <c r="F205" s="13"/>
      <c r="G205" s="13"/>
      <c r="H205" s="13"/>
      <c r="I205" s="13"/>
      <c r="J205" s="13"/>
      <c r="K205" s="8"/>
      <c r="L205" s="9"/>
    </row>
    <row r="206">
      <c r="A206" s="10"/>
      <c r="B206" s="10"/>
      <c r="C206" s="10"/>
      <c r="D206" s="10"/>
      <c r="E206" s="29"/>
      <c r="F206" s="13"/>
      <c r="G206" s="13"/>
      <c r="H206" s="13"/>
      <c r="I206" s="13"/>
      <c r="J206" s="13"/>
      <c r="K206" s="8"/>
      <c r="L206" s="9"/>
    </row>
    <row r="207">
      <c r="A207" s="10"/>
      <c r="B207" s="10"/>
      <c r="C207" s="10"/>
      <c r="D207" s="10"/>
      <c r="E207" s="29"/>
      <c r="F207" s="13"/>
      <c r="G207" s="13"/>
      <c r="H207" s="13"/>
      <c r="I207" s="13"/>
      <c r="J207" s="13"/>
      <c r="K207" s="8"/>
      <c r="L207" s="9"/>
    </row>
    <row r="208">
      <c r="A208" s="10"/>
      <c r="B208" s="10"/>
      <c r="C208" s="10"/>
      <c r="D208" s="10"/>
      <c r="E208" s="29"/>
      <c r="F208" s="13"/>
      <c r="G208" s="13"/>
      <c r="H208" s="13"/>
      <c r="I208" s="13"/>
      <c r="J208" s="13"/>
      <c r="K208" s="8"/>
      <c r="L208" s="9"/>
    </row>
    <row r="209">
      <c r="A209" s="10"/>
      <c r="B209" s="10"/>
      <c r="C209" s="10"/>
      <c r="D209" s="10"/>
      <c r="E209" s="29"/>
      <c r="F209" s="13"/>
      <c r="G209" s="13"/>
      <c r="H209" s="13"/>
      <c r="I209" s="13"/>
      <c r="J209" s="13"/>
      <c r="K209" s="8"/>
      <c r="L209" s="9"/>
    </row>
    <row r="210">
      <c r="A210" s="10"/>
      <c r="B210" s="10"/>
      <c r="C210" s="10"/>
      <c r="D210" s="10"/>
      <c r="E210" s="29"/>
      <c r="F210" s="13"/>
      <c r="G210" s="13"/>
      <c r="H210" s="13"/>
      <c r="I210" s="13"/>
      <c r="J210" s="13"/>
      <c r="K210" s="8"/>
      <c r="L210" s="9"/>
    </row>
    <row r="211">
      <c r="A211" s="10"/>
      <c r="B211" s="10"/>
      <c r="C211" s="10"/>
      <c r="D211" s="10"/>
      <c r="E211" s="29"/>
      <c r="F211" s="13"/>
      <c r="G211" s="13"/>
      <c r="H211" s="13"/>
      <c r="I211" s="13"/>
      <c r="J211" s="13"/>
      <c r="K211" s="8"/>
      <c r="L211" s="9"/>
    </row>
    <row r="212">
      <c r="A212" s="10"/>
      <c r="B212" s="10"/>
      <c r="C212" s="10"/>
      <c r="D212" s="10"/>
      <c r="E212" s="29"/>
      <c r="F212" s="13"/>
      <c r="G212" s="13"/>
      <c r="H212" s="13"/>
      <c r="I212" s="13"/>
      <c r="J212" s="13"/>
      <c r="K212" s="8"/>
      <c r="L212" s="9"/>
    </row>
    <row r="213">
      <c r="A213" s="10"/>
      <c r="B213" s="10"/>
      <c r="C213" s="10"/>
      <c r="D213" s="10"/>
      <c r="E213" s="29"/>
      <c r="F213" s="13"/>
      <c r="G213" s="13"/>
      <c r="H213" s="13"/>
      <c r="I213" s="13"/>
      <c r="J213" s="13"/>
      <c r="K213" s="8"/>
      <c r="L213" s="9"/>
    </row>
    <row r="214">
      <c r="A214" s="10"/>
      <c r="B214" s="10"/>
      <c r="C214" s="10"/>
      <c r="D214" s="10"/>
      <c r="E214" s="29"/>
      <c r="F214" s="13"/>
      <c r="G214" s="13"/>
      <c r="H214" s="13"/>
      <c r="I214" s="13"/>
      <c r="J214" s="13"/>
      <c r="K214" s="8"/>
      <c r="L214" s="9"/>
    </row>
    <row r="215">
      <c r="A215" s="10"/>
      <c r="B215" s="10"/>
      <c r="C215" s="10"/>
      <c r="D215" s="10"/>
      <c r="E215" s="29"/>
      <c r="F215" s="13"/>
      <c r="G215" s="13"/>
      <c r="H215" s="13"/>
      <c r="I215" s="13"/>
      <c r="J215" s="13"/>
      <c r="K215" s="8"/>
      <c r="L215" s="9"/>
    </row>
    <row r="216">
      <c r="A216" s="10"/>
      <c r="B216" s="10"/>
      <c r="C216" s="10"/>
      <c r="D216" s="10"/>
      <c r="E216" s="29"/>
      <c r="F216" s="13"/>
      <c r="G216" s="13"/>
      <c r="H216" s="13"/>
      <c r="I216" s="13"/>
      <c r="J216" s="13"/>
      <c r="K216" s="8"/>
      <c r="L216" s="9"/>
    </row>
    <row r="217">
      <c r="A217" s="10"/>
      <c r="B217" s="10"/>
      <c r="C217" s="10"/>
      <c r="D217" s="10"/>
      <c r="E217" s="29"/>
      <c r="F217" s="13"/>
      <c r="G217" s="13"/>
      <c r="H217" s="13"/>
      <c r="I217" s="13"/>
      <c r="J217" s="13"/>
      <c r="K217" s="8"/>
      <c r="L217" s="9"/>
    </row>
    <row r="218">
      <c r="A218" s="10"/>
      <c r="B218" s="10"/>
      <c r="C218" s="10"/>
      <c r="D218" s="10"/>
      <c r="E218" s="29"/>
      <c r="F218" s="13"/>
      <c r="G218" s="13"/>
      <c r="H218" s="13"/>
      <c r="I218" s="13"/>
      <c r="J218" s="13"/>
      <c r="K218" s="8"/>
      <c r="L218" s="9"/>
    </row>
    <row r="219">
      <c r="A219" s="10"/>
      <c r="B219" s="10"/>
      <c r="C219" s="10"/>
      <c r="D219" s="10"/>
      <c r="E219" s="29"/>
      <c r="F219" s="13"/>
      <c r="G219" s="13"/>
      <c r="H219" s="13"/>
      <c r="I219" s="13"/>
      <c r="J219" s="13"/>
      <c r="K219" s="8"/>
      <c r="L219" s="9"/>
    </row>
    <row r="220">
      <c r="A220" s="10"/>
      <c r="B220" s="10"/>
      <c r="C220" s="10"/>
      <c r="D220" s="10"/>
      <c r="E220" s="29"/>
      <c r="F220" s="13"/>
      <c r="G220" s="13"/>
      <c r="H220" s="13"/>
      <c r="I220" s="13"/>
      <c r="J220" s="13"/>
      <c r="K220" s="8"/>
      <c r="L220" s="9"/>
    </row>
    <row r="221">
      <c r="A221" s="10"/>
      <c r="B221" s="10"/>
      <c r="C221" s="10"/>
      <c r="D221" s="10"/>
      <c r="E221" s="29"/>
      <c r="F221" s="13"/>
      <c r="G221" s="13"/>
      <c r="H221" s="13"/>
      <c r="I221" s="13"/>
      <c r="J221" s="13"/>
      <c r="K221" s="8"/>
      <c r="L221" s="9"/>
    </row>
    <row r="222">
      <c r="A222" s="10"/>
      <c r="B222" s="10"/>
      <c r="C222" s="10"/>
      <c r="D222" s="10"/>
      <c r="E222" s="29"/>
      <c r="F222" s="13"/>
      <c r="G222" s="13"/>
      <c r="H222" s="13"/>
      <c r="I222" s="13"/>
      <c r="J222" s="13"/>
      <c r="K222" s="8"/>
      <c r="L222" s="9"/>
    </row>
    <row r="223">
      <c r="A223" s="10"/>
      <c r="B223" s="10"/>
      <c r="C223" s="10"/>
      <c r="D223" s="10"/>
      <c r="E223" s="29"/>
      <c r="F223" s="13"/>
      <c r="G223" s="13"/>
      <c r="H223" s="13"/>
      <c r="I223" s="13"/>
      <c r="J223" s="13"/>
      <c r="K223" s="8"/>
      <c r="L223" s="9"/>
    </row>
    <row r="224">
      <c r="A224" s="10"/>
      <c r="B224" s="10"/>
      <c r="C224" s="10"/>
      <c r="D224" s="10"/>
      <c r="E224" s="29"/>
      <c r="F224" s="13"/>
      <c r="G224" s="13"/>
      <c r="H224" s="13"/>
      <c r="I224" s="13"/>
      <c r="J224" s="13"/>
      <c r="K224" s="8"/>
      <c r="L224" s="9"/>
    </row>
    <row r="225">
      <c r="A225" s="10"/>
      <c r="B225" s="10"/>
      <c r="C225" s="10"/>
      <c r="D225" s="10"/>
      <c r="E225" s="29"/>
      <c r="F225" s="13"/>
      <c r="G225" s="13"/>
      <c r="H225" s="13"/>
      <c r="I225" s="13"/>
      <c r="J225" s="13"/>
      <c r="K225" s="8"/>
      <c r="L225" s="9"/>
    </row>
    <row r="226">
      <c r="A226" s="10"/>
      <c r="B226" s="10"/>
      <c r="C226" s="10"/>
      <c r="D226" s="10"/>
      <c r="E226" s="29"/>
      <c r="F226" s="13"/>
      <c r="G226" s="13"/>
      <c r="H226" s="13"/>
      <c r="I226" s="13"/>
      <c r="J226" s="13"/>
      <c r="K226" s="8"/>
      <c r="L226" s="9"/>
    </row>
    <row r="227">
      <c r="A227" s="10"/>
      <c r="B227" s="10"/>
      <c r="C227" s="10"/>
      <c r="D227" s="10"/>
      <c r="E227" s="29"/>
      <c r="F227" s="13"/>
      <c r="G227" s="13"/>
      <c r="H227" s="13"/>
      <c r="I227" s="13"/>
      <c r="J227" s="13"/>
      <c r="K227" s="8"/>
      <c r="L227" s="9"/>
    </row>
    <row r="228">
      <c r="A228" s="10"/>
      <c r="B228" s="10"/>
      <c r="C228" s="10"/>
      <c r="D228" s="10"/>
      <c r="E228" s="29"/>
      <c r="F228" s="13"/>
      <c r="G228" s="13"/>
      <c r="H228" s="13"/>
      <c r="I228" s="13"/>
      <c r="J228" s="13"/>
      <c r="K228" s="8"/>
      <c r="L228" s="9"/>
    </row>
    <row r="229">
      <c r="A229" s="10"/>
      <c r="B229" s="10"/>
      <c r="C229" s="10"/>
      <c r="D229" s="10"/>
      <c r="E229" s="29"/>
      <c r="F229" s="13"/>
      <c r="G229" s="13"/>
      <c r="H229" s="13"/>
      <c r="I229" s="13"/>
      <c r="J229" s="13"/>
      <c r="K229" s="8"/>
      <c r="L229" s="9"/>
    </row>
    <row r="230">
      <c r="A230" s="10"/>
      <c r="B230" s="10"/>
      <c r="C230" s="10"/>
      <c r="D230" s="10"/>
      <c r="E230" s="29"/>
      <c r="F230" s="13"/>
      <c r="G230" s="13"/>
      <c r="H230" s="13"/>
      <c r="I230" s="13"/>
      <c r="J230" s="13"/>
      <c r="K230" s="8"/>
      <c r="L230" s="9"/>
    </row>
    <row r="231">
      <c r="A231" s="10"/>
      <c r="B231" s="10"/>
      <c r="C231" s="10"/>
      <c r="D231" s="10"/>
      <c r="E231" s="29"/>
      <c r="F231" s="13"/>
      <c r="G231" s="13"/>
      <c r="H231" s="13"/>
      <c r="I231" s="13"/>
      <c r="J231" s="13"/>
      <c r="K231" s="8"/>
      <c r="L231" s="9"/>
    </row>
    <row r="232">
      <c r="A232" s="10"/>
      <c r="B232" s="10"/>
      <c r="C232" s="10"/>
      <c r="D232" s="10"/>
      <c r="E232" s="29"/>
      <c r="F232" s="13"/>
      <c r="G232" s="13"/>
      <c r="H232" s="13"/>
      <c r="I232" s="13"/>
      <c r="J232" s="13"/>
      <c r="K232" s="8"/>
      <c r="L232" s="9"/>
    </row>
    <row r="233">
      <c r="A233" s="10"/>
      <c r="B233" s="10"/>
      <c r="C233" s="10"/>
      <c r="D233" s="10"/>
      <c r="E233" s="29"/>
      <c r="F233" s="13"/>
      <c r="G233" s="13"/>
      <c r="H233" s="13"/>
      <c r="I233" s="13"/>
      <c r="J233" s="13"/>
      <c r="K233" s="8"/>
      <c r="L233" s="9"/>
    </row>
    <row r="234">
      <c r="A234" s="10"/>
      <c r="B234" s="10"/>
      <c r="C234" s="10"/>
      <c r="D234" s="10"/>
      <c r="E234" s="29"/>
      <c r="F234" s="13"/>
      <c r="G234" s="13"/>
      <c r="H234" s="13"/>
      <c r="I234" s="13"/>
      <c r="J234" s="13"/>
      <c r="K234" s="8"/>
      <c r="L234" s="9"/>
    </row>
    <row r="235">
      <c r="A235" s="10"/>
      <c r="B235" s="10"/>
      <c r="C235" s="10"/>
      <c r="D235" s="10"/>
      <c r="E235" s="29"/>
      <c r="F235" s="13"/>
      <c r="G235" s="13"/>
      <c r="H235" s="13"/>
      <c r="I235" s="13"/>
      <c r="J235" s="13"/>
      <c r="K235" s="8"/>
      <c r="L235" s="9"/>
    </row>
    <row r="236">
      <c r="A236" s="10"/>
      <c r="B236" s="10"/>
      <c r="C236" s="10"/>
      <c r="D236" s="10"/>
      <c r="E236" s="29"/>
      <c r="F236" s="13"/>
      <c r="G236" s="13"/>
      <c r="H236" s="13"/>
      <c r="I236" s="13"/>
      <c r="J236" s="13"/>
      <c r="K236" s="8"/>
      <c r="L236" s="9"/>
    </row>
    <row r="237">
      <c r="A237" s="10"/>
      <c r="B237" s="10"/>
      <c r="C237" s="10"/>
      <c r="D237" s="10"/>
      <c r="E237" s="29"/>
      <c r="F237" s="13"/>
      <c r="G237" s="13"/>
      <c r="H237" s="13"/>
      <c r="I237" s="13"/>
      <c r="J237" s="13"/>
      <c r="K237" s="8"/>
      <c r="L237" s="9"/>
    </row>
    <row r="238">
      <c r="A238" s="10"/>
      <c r="B238" s="10"/>
      <c r="C238" s="10"/>
      <c r="D238" s="10"/>
      <c r="E238" s="29"/>
      <c r="F238" s="13"/>
      <c r="G238" s="13"/>
      <c r="H238" s="13"/>
      <c r="I238" s="13"/>
      <c r="J238" s="13"/>
      <c r="K238" s="8"/>
      <c r="L238" s="9"/>
    </row>
    <row r="239">
      <c r="A239" s="10"/>
      <c r="B239" s="10"/>
      <c r="C239" s="10"/>
      <c r="D239" s="10"/>
      <c r="E239" s="29"/>
      <c r="F239" s="13"/>
      <c r="G239" s="13"/>
      <c r="H239" s="13"/>
      <c r="I239" s="13"/>
      <c r="J239" s="13"/>
      <c r="K239" s="8"/>
      <c r="L239" s="9"/>
    </row>
    <row r="240">
      <c r="A240" s="10"/>
      <c r="B240" s="10"/>
      <c r="C240" s="10"/>
      <c r="D240" s="10"/>
      <c r="E240" s="29"/>
      <c r="F240" s="13"/>
      <c r="G240" s="13"/>
      <c r="H240" s="13"/>
      <c r="I240" s="13"/>
      <c r="J240" s="13"/>
      <c r="K240" s="8"/>
      <c r="L240" s="9"/>
    </row>
    <row r="241">
      <c r="A241" s="10"/>
      <c r="B241" s="10"/>
      <c r="C241" s="10"/>
      <c r="D241" s="10"/>
      <c r="E241" s="29"/>
      <c r="F241" s="13"/>
      <c r="G241" s="13"/>
      <c r="H241" s="13"/>
      <c r="I241" s="13"/>
      <c r="J241" s="13"/>
      <c r="K241" s="8"/>
      <c r="L241" s="9"/>
    </row>
    <row r="242">
      <c r="A242" s="10"/>
      <c r="B242" s="10"/>
      <c r="C242" s="10"/>
      <c r="D242" s="10"/>
      <c r="E242" s="29"/>
      <c r="F242" s="13"/>
      <c r="G242" s="13"/>
      <c r="H242" s="13"/>
      <c r="I242" s="13"/>
      <c r="J242" s="13"/>
      <c r="K242" s="8"/>
      <c r="L242" s="9"/>
    </row>
    <row r="243">
      <c r="A243" s="10"/>
      <c r="B243" s="10"/>
      <c r="C243" s="10"/>
      <c r="D243" s="10"/>
      <c r="E243" s="29"/>
      <c r="F243" s="13"/>
      <c r="G243" s="13"/>
      <c r="H243" s="13"/>
      <c r="I243" s="13"/>
      <c r="J243" s="13"/>
      <c r="K243" s="8"/>
      <c r="L243" s="9"/>
    </row>
    <row r="244">
      <c r="A244" s="10"/>
      <c r="B244" s="10"/>
      <c r="C244" s="10"/>
      <c r="D244" s="10"/>
      <c r="E244" s="29"/>
      <c r="F244" s="13"/>
      <c r="G244" s="13"/>
      <c r="H244" s="13"/>
      <c r="I244" s="13"/>
      <c r="J244" s="13"/>
      <c r="K244" s="8"/>
      <c r="L244" s="9"/>
    </row>
    <row r="245">
      <c r="A245" s="10"/>
      <c r="B245" s="10"/>
      <c r="C245" s="10"/>
      <c r="D245" s="10"/>
      <c r="E245" s="29"/>
      <c r="F245" s="13"/>
      <c r="G245" s="13"/>
      <c r="H245" s="13"/>
      <c r="I245" s="13"/>
      <c r="J245" s="13"/>
      <c r="K245" s="8"/>
      <c r="L245" s="9"/>
    </row>
    <row r="246">
      <c r="A246" s="10"/>
      <c r="B246" s="10"/>
      <c r="C246" s="10"/>
      <c r="D246" s="10"/>
      <c r="E246" s="29"/>
      <c r="F246" s="13"/>
      <c r="G246" s="13"/>
      <c r="H246" s="13"/>
      <c r="I246" s="13"/>
      <c r="J246" s="13"/>
      <c r="K246" s="8"/>
      <c r="L246" s="9"/>
    </row>
    <row r="247">
      <c r="A247" s="10"/>
      <c r="B247" s="10"/>
      <c r="C247" s="10"/>
      <c r="D247" s="10"/>
      <c r="E247" s="29"/>
      <c r="F247" s="13"/>
      <c r="G247" s="13"/>
      <c r="H247" s="13"/>
      <c r="I247" s="13"/>
      <c r="J247" s="13"/>
      <c r="K247" s="8"/>
      <c r="L247" s="9"/>
    </row>
    <row r="248">
      <c r="A248" s="10"/>
      <c r="B248" s="10"/>
      <c r="C248" s="10"/>
      <c r="D248" s="10"/>
      <c r="E248" s="29"/>
      <c r="F248" s="13"/>
      <c r="G248" s="13"/>
      <c r="H248" s="13"/>
      <c r="I248" s="13"/>
      <c r="J248" s="13"/>
      <c r="K248" s="8"/>
      <c r="L248" s="9"/>
    </row>
    <row r="249">
      <c r="A249" s="10"/>
      <c r="B249" s="10"/>
      <c r="C249" s="10"/>
      <c r="D249" s="10"/>
      <c r="E249" s="29"/>
      <c r="F249" s="13"/>
      <c r="G249" s="13"/>
      <c r="H249" s="13"/>
      <c r="I249" s="13"/>
      <c r="J249" s="13"/>
      <c r="K249" s="8"/>
      <c r="L249" s="9"/>
    </row>
    <row r="250">
      <c r="A250" s="10"/>
      <c r="B250" s="10"/>
      <c r="C250" s="10"/>
      <c r="D250" s="10"/>
      <c r="E250" s="29"/>
      <c r="F250" s="13"/>
      <c r="G250" s="13"/>
      <c r="H250" s="13"/>
      <c r="I250" s="13"/>
      <c r="J250" s="13"/>
      <c r="K250" s="8"/>
      <c r="L250" s="9"/>
    </row>
    <row r="251">
      <c r="A251" s="10"/>
      <c r="B251" s="10"/>
      <c r="C251" s="10"/>
      <c r="D251" s="10"/>
      <c r="E251" s="29"/>
      <c r="F251" s="13"/>
      <c r="G251" s="13"/>
      <c r="H251" s="13"/>
      <c r="I251" s="13"/>
      <c r="J251" s="13"/>
      <c r="K251" s="8"/>
      <c r="L251" s="9"/>
    </row>
    <row r="252">
      <c r="A252" s="10"/>
      <c r="B252" s="10"/>
      <c r="C252" s="10"/>
      <c r="D252" s="10"/>
      <c r="E252" s="29"/>
      <c r="F252" s="13"/>
      <c r="G252" s="13"/>
      <c r="H252" s="13"/>
      <c r="I252" s="13"/>
      <c r="J252" s="13"/>
      <c r="K252" s="8"/>
      <c r="L252" s="9"/>
    </row>
    <row r="253">
      <c r="A253" s="10"/>
      <c r="B253" s="10"/>
      <c r="C253" s="10"/>
      <c r="D253" s="10"/>
      <c r="E253" s="29"/>
      <c r="F253" s="13"/>
      <c r="G253" s="13"/>
      <c r="H253" s="13"/>
      <c r="I253" s="13"/>
      <c r="J253" s="13"/>
      <c r="K253" s="8"/>
      <c r="L253" s="9"/>
    </row>
    <row r="254">
      <c r="A254" s="10"/>
      <c r="B254" s="10"/>
      <c r="C254" s="10"/>
      <c r="D254" s="10"/>
      <c r="E254" s="29"/>
      <c r="F254" s="13"/>
      <c r="G254" s="13"/>
      <c r="H254" s="13"/>
      <c r="I254" s="13"/>
      <c r="J254" s="13"/>
      <c r="K254" s="8"/>
      <c r="L254" s="9"/>
    </row>
    <row r="255">
      <c r="A255" s="10"/>
      <c r="B255" s="10"/>
      <c r="C255" s="10"/>
      <c r="D255" s="10"/>
      <c r="E255" s="29"/>
      <c r="F255" s="13"/>
      <c r="G255" s="13"/>
      <c r="H255" s="13"/>
      <c r="I255" s="13"/>
      <c r="J255" s="13"/>
      <c r="K255" s="8"/>
      <c r="L255" s="9"/>
    </row>
    <row r="256">
      <c r="A256" s="10"/>
      <c r="B256" s="10"/>
      <c r="C256" s="10"/>
      <c r="D256" s="10"/>
      <c r="E256" s="29"/>
      <c r="F256" s="13"/>
      <c r="G256" s="13"/>
      <c r="H256" s="13"/>
      <c r="I256" s="13"/>
      <c r="J256" s="13"/>
      <c r="K256" s="8"/>
      <c r="L256" s="9"/>
    </row>
    <row r="257">
      <c r="A257" s="10"/>
      <c r="B257" s="10"/>
      <c r="C257" s="10"/>
      <c r="D257" s="10"/>
      <c r="E257" s="29"/>
      <c r="F257" s="13"/>
      <c r="G257" s="13"/>
      <c r="H257" s="13"/>
      <c r="I257" s="13"/>
      <c r="J257" s="13"/>
      <c r="K257" s="8"/>
      <c r="L257" s="9"/>
    </row>
    <row r="258">
      <c r="A258" s="10"/>
      <c r="B258" s="10"/>
      <c r="C258" s="10"/>
      <c r="D258" s="10"/>
      <c r="E258" s="29"/>
      <c r="F258" s="13"/>
      <c r="G258" s="13"/>
      <c r="H258" s="13"/>
      <c r="I258" s="13"/>
      <c r="J258" s="13"/>
      <c r="K258" s="8"/>
      <c r="L258" s="9"/>
    </row>
    <row r="259">
      <c r="A259" s="10"/>
      <c r="B259" s="10"/>
      <c r="C259" s="10"/>
      <c r="D259" s="10"/>
      <c r="E259" s="29"/>
      <c r="F259" s="13"/>
      <c r="G259" s="13"/>
      <c r="H259" s="13"/>
      <c r="I259" s="13"/>
      <c r="J259" s="13"/>
      <c r="K259" s="8"/>
      <c r="L259" s="9"/>
    </row>
    <row r="260">
      <c r="A260" s="10"/>
      <c r="B260" s="10"/>
      <c r="C260" s="10"/>
      <c r="D260" s="10"/>
      <c r="E260" s="29"/>
      <c r="F260" s="13"/>
      <c r="G260" s="13"/>
      <c r="H260" s="13"/>
      <c r="I260" s="13"/>
      <c r="J260" s="13"/>
      <c r="K260" s="8"/>
      <c r="L260" s="9"/>
    </row>
    <row r="261">
      <c r="A261" s="10"/>
      <c r="B261" s="10"/>
      <c r="C261" s="10"/>
      <c r="D261" s="10"/>
      <c r="E261" s="29"/>
      <c r="F261" s="13"/>
      <c r="G261" s="13"/>
      <c r="H261" s="13"/>
      <c r="I261" s="13"/>
      <c r="J261" s="13"/>
      <c r="K261" s="8"/>
      <c r="L261" s="9"/>
    </row>
    <row r="262">
      <c r="A262" s="10"/>
      <c r="B262" s="10"/>
      <c r="C262" s="10"/>
      <c r="D262" s="10"/>
      <c r="E262" s="29"/>
      <c r="F262" s="13"/>
      <c r="G262" s="13"/>
      <c r="H262" s="13"/>
      <c r="I262" s="13"/>
      <c r="J262" s="13"/>
      <c r="K262" s="8"/>
      <c r="L262" s="9"/>
    </row>
    <row r="263">
      <c r="A263" s="10"/>
      <c r="B263" s="10"/>
      <c r="C263" s="10"/>
      <c r="D263" s="10"/>
      <c r="E263" s="29"/>
      <c r="F263" s="13"/>
      <c r="G263" s="13"/>
      <c r="H263" s="13"/>
      <c r="I263" s="13"/>
      <c r="J263" s="13"/>
      <c r="K263" s="8"/>
      <c r="L263" s="9"/>
    </row>
    <row r="264">
      <c r="A264" s="10"/>
      <c r="B264" s="10"/>
      <c r="C264" s="10"/>
      <c r="D264" s="10"/>
      <c r="E264" s="29"/>
      <c r="F264" s="13"/>
      <c r="G264" s="13"/>
      <c r="H264" s="13"/>
      <c r="I264" s="13"/>
      <c r="J264" s="13"/>
      <c r="K264" s="8"/>
      <c r="L264" s="9"/>
    </row>
    <row r="265">
      <c r="A265" s="10"/>
      <c r="B265" s="10"/>
      <c r="C265" s="10"/>
      <c r="D265" s="10"/>
      <c r="E265" s="29"/>
      <c r="F265" s="13"/>
      <c r="G265" s="13"/>
      <c r="H265" s="13"/>
      <c r="I265" s="13"/>
      <c r="J265" s="13"/>
      <c r="K265" s="8"/>
      <c r="L265" s="9"/>
    </row>
    <row r="266">
      <c r="A266" s="10"/>
      <c r="B266" s="10"/>
      <c r="C266" s="10"/>
      <c r="D266" s="10"/>
      <c r="E266" s="29"/>
      <c r="F266" s="13"/>
      <c r="G266" s="13"/>
      <c r="H266" s="13"/>
      <c r="I266" s="13"/>
      <c r="J266" s="13"/>
      <c r="K266" s="8"/>
      <c r="L266" s="9"/>
    </row>
    <row r="267">
      <c r="A267" s="10"/>
      <c r="B267" s="10"/>
      <c r="C267" s="10"/>
      <c r="D267" s="10"/>
      <c r="E267" s="29"/>
      <c r="F267" s="13"/>
      <c r="G267" s="13"/>
      <c r="H267" s="13"/>
      <c r="I267" s="13"/>
      <c r="J267" s="13"/>
      <c r="K267" s="8"/>
      <c r="L267" s="9"/>
    </row>
    <row r="268">
      <c r="A268" s="10"/>
      <c r="B268" s="10"/>
      <c r="C268" s="10"/>
      <c r="D268" s="10"/>
      <c r="E268" s="29"/>
      <c r="F268" s="13"/>
      <c r="G268" s="13"/>
      <c r="H268" s="13"/>
      <c r="I268" s="13"/>
      <c r="J268" s="13"/>
      <c r="K268" s="8"/>
      <c r="L268" s="9"/>
    </row>
    <row r="269">
      <c r="A269" s="10"/>
      <c r="B269" s="10"/>
      <c r="C269" s="10"/>
      <c r="D269" s="10"/>
      <c r="E269" s="29"/>
      <c r="F269" s="13"/>
      <c r="G269" s="13"/>
      <c r="H269" s="13"/>
      <c r="I269" s="13"/>
      <c r="J269" s="13"/>
      <c r="K269" s="8"/>
      <c r="L269" s="9"/>
    </row>
    <row r="270">
      <c r="A270" s="10"/>
      <c r="B270" s="10"/>
      <c r="C270" s="10"/>
      <c r="D270" s="10"/>
      <c r="E270" s="29"/>
      <c r="F270" s="13"/>
      <c r="G270" s="13"/>
      <c r="H270" s="13"/>
      <c r="I270" s="13"/>
      <c r="J270" s="13"/>
      <c r="K270" s="8"/>
      <c r="L270" s="9"/>
    </row>
    <row r="271">
      <c r="A271" s="10"/>
      <c r="B271" s="10"/>
      <c r="C271" s="10"/>
      <c r="D271" s="10"/>
      <c r="E271" s="29"/>
      <c r="F271" s="13"/>
      <c r="G271" s="13"/>
      <c r="H271" s="13"/>
      <c r="I271" s="13"/>
      <c r="J271" s="13"/>
      <c r="K271" s="8"/>
      <c r="L271" s="9"/>
    </row>
    <row r="272">
      <c r="A272" s="10"/>
      <c r="B272" s="10"/>
      <c r="C272" s="10"/>
      <c r="D272" s="10"/>
      <c r="E272" s="29"/>
      <c r="F272" s="13"/>
      <c r="G272" s="13"/>
      <c r="H272" s="13"/>
      <c r="I272" s="13"/>
      <c r="J272" s="13"/>
      <c r="K272" s="8"/>
      <c r="L272" s="9"/>
    </row>
    <row r="273">
      <c r="A273" s="10"/>
      <c r="B273" s="10"/>
      <c r="C273" s="10"/>
      <c r="D273" s="10"/>
      <c r="E273" s="29"/>
      <c r="F273" s="13"/>
      <c r="G273" s="13"/>
      <c r="H273" s="13"/>
      <c r="I273" s="13"/>
      <c r="J273" s="13"/>
      <c r="K273" s="8"/>
      <c r="L273" s="9"/>
    </row>
    <row r="274">
      <c r="A274" s="10"/>
      <c r="B274" s="10"/>
      <c r="C274" s="10"/>
      <c r="D274" s="10"/>
      <c r="E274" s="29"/>
      <c r="F274" s="13"/>
      <c r="G274" s="13"/>
      <c r="H274" s="13"/>
      <c r="I274" s="13"/>
      <c r="J274" s="13"/>
      <c r="K274" s="8"/>
      <c r="L274" s="9"/>
    </row>
    <row r="275">
      <c r="A275" s="10"/>
      <c r="B275" s="10"/>
      <c r="C275" s="10"/>
      <c r="D275" s="10"/>
      <c r="E275" s="29"/>
      <c r="F275" s="13"/>
      <c r="G275" s="13"/>
      <c r="H275" s="13"/>
      <c r="I275" s="13"/>
      <c r="J275" s="13"/>
      <c r="K275" s="8"/>
      <c r="L275" s="9"/>
    </row>
    <row r="276">
      <c r="A276" s="10"/>
      <c r="B276" s="10"/>
      <c r="C276" s="10"/>
      <c r="D276" s="10"/>
      <c r="E276" s="29"/>
      <c r="F276" s="13"/>
      <c r="G276" s="13"/>
      <c r="H276" s="13"/>
      <c r="I276" s="13"/>
      <c r="J276" s="13"/>
      <c r="K276" s="8"/>
      <c r="L276" s="9"/>
    </row>
    <row r="277">
      <c r="A277" s="10"/>
      <c r="B277" s="10"/>
      <c r="C277" s="10"/>
      <c r="D277" s="10"/>
      <c r="E277" s="29"/>
      <c r="F277" s="13"/>
      <c r="G277" s="13"/>
      <c r="H277" s="13"/>
      <c r="I277" s="13"/>
      <c r="J277" s="13"/>
      <c r="K277" s="8"/>
      <c r="L277" s="9"/>
    </row>
    <row r="278">
      <c r="A278" s="10"/>
      <c r="B278" s="10"/>
      <c r="C278" s="10"/>
      <c r="D278" s="10"/>
      <c r="E278" s="29"/>
      <c r="F278" s="13"/>
      <c r="G278" s="13"/>
      <c r="H278" s="13"/>
      <c r="I278" s="13"/>
      <c r="J278" s="13"/>
      <c r="K278" s="8"/>
      <c r="L278" s="9"/>
    </row>
    <row r="279">
      <c r="A279" s="10"/>
      <c r="B279" s="10"/>
      <c r="C279" s="10"/>
      <c r="D279" s="10"/>
      <c r="E279" s="29"/>
      <c r="F279" s="13"/>
      <c r="G279" s="13"/>
      <c r="H279" s="13"/>
      <c r="I279" s="13"/>
      <c r="J279" s="13"/>
      <c r="K279" s="8"/>
      <c r="L279" s="9"/>
    </row>
    <row r="280">
      <c r="A280" s="10"/>
      <c r="B280" s="10"/>
      <c r="C280" s="10"/>
      <c r="D280" s="10"/>
      <c r="E280" s="29"/>
      <c r="F280" s="13"/>
      <c r="G280" s="13"/>
      <c r="H280" s="13"/>
      <c r="I280" s="13"/>
      <c r="J280" s="13"/>
      <c r="K280" s="8"/>
      <c r="L280" s="9"/>
    </row>
    <row r="281">
      <c r="A281" s="10"/>
      <c r="B281" s="10"/>
      <c r="C281" s="10"/>
      <c r="D281" s="10"/>
      <c r="E281" s="29"/>
      <c r="F281" s="13"/>
      <c r="G281" s="13"/>
      <c r="H281" s="13"/>
      <c r="I281" s="13"/>
      <c r="J281" s="13"/>
      <c r="K281" s="8"/>
      <c r="L281" s="9"/>
    </row>
    <row r="282">
      <c r="A282" s="10"/>
      <c r="B282" s="10"/>
      <c r="C282" s="10"/>
      <c r="D282" s="10"/>
      <c r="E282" s="29"/>
      <c r="F282" s="13"/>
      <c r="G282" s="13"/>
      <c r="H282" s="13"/>
      <c r="I282" s="13"/>
      <c r="J282" s="13"/>
      <c r="K282" s="8"/>
      <c r="L282" s="9"/>
    </row>
    <row r="283">
      <c r="A283" s="10"/>
      <c r="B283" s="10"/>
      <c r="C283" s="10"/>
      <c r="D283" s="10"/>
      <c r="E283" s="29"/>
      <c r="F283" s="13"/>
      <c r="G283" s="13"/>
      <c r="H283" s="13"/>
      <c r="I283" s="13"/>
      <c r="J283" s="13"/>
      <c r="K283" s="8"/>
      <c r="L283" s="9"/>
    </row>
    <row r="284">
      <c r="A284" s="10"/>
      <c r="B284" s="10"/>
      <c r="C284" s="10"/>
      <c r="D284" s="10"/>
      <c r="E284" s="29"/>
      <c r="F284" s="13"/>
      <c r="G284" s="13"/>
      <c r="H284" s="13"/>
      <c r="I284" s="13"/>
      <c r="J284" s="13"/>
      <c r="K284" s="8"/>
      <c r="L284" s="9"/>
    </row>
    <row r="285">
      <c r="A285" s="10"/>
      <c r="B285" s="10"/>
      <c r="C285" s="10"/>
      <c r="D285" s="10"/>
      <c r="E285" s="29"/>
      <c r="F285" s="13"/>
      <c r="G285" s="13"/>
      <c r="H285" s="13"/>
      <c r="I285" s="13"/>
      <c r="J285" s="13"/>
      <c r="K285" s="8"/>
      <c r="L285" s="9"/>
    </row>
    <row r="286">
      <c r="A286" s="10"/>
      <c r="B286" s="10"/>
      <c r="C286" s="10"/>
      <c r="D286" s="10"/>
      <c r="E286" s="29"/>
      <c r="F286" s="13"/>
      <c r="G286" s="13"/>
      <c r="H286" s="13"/>
      <c r="I286" s="13"/>
      <c r="J286" s="13"/>
      <c r="K286" s="8"/>
      <c r="L286" s="9"/>
    </row>
    <row r="287">
      <c r="A287" s="10"/>
      <c r="B287" s="10"/>
      <c r="C287" s="10"/>
      <c r="D287" s="10"/>
      <c r="E287" s="29"/>
      <c r="F287" s="13"/>
      <c r="G287" s="13"/>
      <c r="H287" s="13"/>
      <c r="I287" s="13"/>
      <c r="J287" s="13"/>
      <c r="K287" s="8"/>
      <c r="L287" s="9"/>
    </row>
    <row r="288">
      <c r="A288" s="10"/>
      <c r="B288" s="10"/>
      <c r="C288" s="10"/>
      <c r="D288" s="10"/>
      <c r="E288" s="29"/>
      <c r="F288" s="13"/>
      <c r="G288" s="13"/>
      <c r="H288" s="13"/>
      <c r="I288" s="13"/>
      <c r="J288" s="13"/>
      <c r="K288" s="8"/>
      <c r="L288" s="9"/>
    </row>
    <row r="289">
      <c r="A289" s="10"/>
      <c r="B289" s="10"/>
      <c r="C289" s="10"/>
      <c r="D289" s="10"/>
      <c r="E289" s="29"/>
      <c r="F289" s="13"/>
      <c r="G289" s="13"/>
      <c r="H289" s="13"/>
      <c r="I289" s="13"/>
      <c r="J289" s="13"/>
      <c r="K289" s="8"/>
      <c r="L289" s="9"/>
    </row>
    <row r="290">
      <c r="A290" s="10"/>
      <c r="B290" s="10"/>
      <c r="C290" s="10"/>
      <c r="D290" s="10"/>
      <c r="E290" s="29"/>
      <c r="F290" s="13"/>
      <c r="G290" s="13"/>
      <c r="H290" s="13"/>
      <c r="I290" s="13"/>
      <c r="J290" s="13"/>
      <c r="K290" s="8"/>
      <c r="L290" s="9"/>
    </row>
    <row r="291">
      <c r="A291" s="10"/>
      <c r="B291" s="10"/>
      <c r="C291" s="10"/>
      <c r="D291" s="10"/>
      <c r="E291" s="29"/>
      <c r="F291" s="13"/>
      <c r="G291" s="13"/>
      <c r="H291" s="13"/>
      <c r="I291" s="13"/>
      <c r="J291" s="13"/>
      <c r="K291" s="8"/>
      <c r="L291" s="9"/>
    </row>
    <row r="292">
      <c r="A292" s="10"/>
      <c r="B292" s="10"/>
      <c r="C292" s="10"/>
      <c r="D292" s="10"/>
      <c r="E292" s="29"/>
      <c r="F292" s="13"/>
      <c r="G292" s="13"/>
      <c r="H292" s="13"/>
      <c r="I292" s="13"/>
      <c r="J292" s="13"/>
      <c r="K292" s="8"/>
      <c r="L292" s="9"/>
    </row>
    <row r="293">
      <c r="A293" s="10"/>
      <c r="B293" s="10"/>
      <c r="C293" s="10"/>
      <c r="D293" s="10"/>
      <c r="E293" s="29"/>
      <c r="F293" s="13"/>
      <c r="G293" s="13"/>
      <c r="H293" s="13"/>
      <c r="I293" s="13"/>
      <c r="J293" s="13"/>
      <c r="K293" s="8"/>
      <c r="L293" s="9"/>
    </row>
    <row r="294">
      <c r="A294" s="10"/>
      <c r="B294" s="10"/>
      <c r="C294" s="10"/>
      <c r="D294" s="10"/>
      <c r="E294" s="29"/>
      <c r="F294" s="13"/>
      <c r="G294" s="13"/>
      <c r="H294" s="13"/>
      <c r="I294" s="13"/>
      <c r="J294" s="13"/>
      <c r="K294" s="8"/>
      <c r="L294" s="9"/>
    </row>
    <row r="295">
      <c r="A295" s="10"/>
      <c r="B295" s="10"/>
      <c r="C295" s="10"/>
      <c r="D295" s="10"/>
      <c r="E295" s="29"/>
      <c r="F295" s="13"/>
      <c r="G295" s="13"/>
      <c r="H295" s="13"/>
      <c r="I295" s="13"/>
      <c r="J295" s="13"/>
      <c r="K295" s="8"/>
      <c r="L295" s="9"/>
    </row>
    <row r="296">
      <c r="A296" s="10"/>
      <c r="B296" s="10"/>
      <c r="C296" s="10"/>
      <c r="D296" s="10"/>
      <c r="E296" s="29"/>
      <c r="F296" s="13"/>
      <c r="G296" s="13"/>
      <c r="H296" s="13"/>
      <c r="I296" s="13"/>
      <c r="J296" s="13"/>
      <c r="K296" s="8"/>
      <c r="L296" s="9"/>
    </row>
    <row r="297">
      <c r="A297" s="10"/>
      <c r="B297" s="10"/>
      <c r="C297" s="10"/>
      <c r="D297" s="10"/>
      <c r="E297" s="29"/>
      <c r="F297" s="13"/>
      <c r="G297" s="13"/>
      <c r="H297" s="13"/>
      <c r="I297" s="13"/>
      <c r="J297" s="13"/>
      <c r="K297" s="8"/>
      <c r="L297" s="9"/>
    </row>
    <row r="298">
      <c r="A298" s="10"/>
      <c r="B298" s="10"/>
      <c r="C298" s="10"/>
      <c r="D298" s="10"/>
      <c r="E298" s="29"/>
      <c r="F298" s="13"/>
      <c r="G298" s="13"/>
      <c r="H298" s="13"/>
      <c r="I298" s="13"/>
      <c r="J298" s="13"/>
      <c r="K298" s="8"/>
      <c r="L298" s="9"/>
    </row>
    <row r="299">
      <c r="A299" s="10"/>
      <c r="B299" s="10"/>
      <c r="C299" s="10"/>
      <c r="D299" s="10"/>
      <c r="E299" s="29"/>
      <c r="F299" s="13"/>
      <c r="G299" s="13"/>
      <c r="H299" s="13"/>
      <c r="I299" s="13"/>
      <c r="J299" s="13"/>
      <c r="K299" s="8"/>
      <c r="L299" s="9"/>
    </row>
    <row r="300">
      <c r="A300" s="10"/>
      <c r="B300" s="10"/>
      <c r="C300" s="10"/>
      <c r="D300" s="10"/>
      <c r="E300" s="29"/>
      <c r="F300" s="13"/>
      <c r="G300" s="13"/>
      <c r="H300" s="13"/>
      <c r="I300" s="13"/>
      <c r="J300" s="13"/>
      <c r="K300" s="8"/>
      <c r="L300" s="9"/>
    </row>
    <row r="301">
      <c r="A301" s="10"/>
      <c r="B301" s="10"/>
      <c r="C301" s="10"/>
      <c r="D301" s="10"/>
      <c r="E301" s="29"/>
      <c r="F301" s="13"/>
      <c r="G301" s="13"/>
      <c r="H301" s="13"/>
      <c r="I301" s="13"/>
      <c r="J301" s="13"/>
      <c r="K301" s="8"/>
      <c r="L301" s="9"/>
    </row>
    <row r="302">
      <c r="A302" s="10"/>
      <c r="B302" s="10"/>
      <c r="C302" s="10"/>
      <c r="D302" s="10"/>
      <c r="E302" s="29"/>
      <c r="F302" s="13"/>
      <c r="G302" s="13"/>
      <c r="H302" s="13"/>
      <c r="I302" s="13"/>
      <c r="J302" s="13"/>
      <c r="K302" s="8"/>
      <c r="L302" s="9"/>
    </row>
    <row r="303">
      <c r="A303" s="10"/>
      <c r="B303" s="10"/>
      <c r="C303" s="10"/>
      <c r="D303" s="10"/>
      <c r="E303" s="29"/>
      <c r="F303" s="13"/>
      <c r="G303" s="13"/>
      <c r="H303" s="13"/>
      <c r="I303" s="13"/>
      <c r="J303" s="13"/>
      <c r="K303" s="8"/>
      <c r="L303" s="9"/>
    </row>
    <row r="304">
      <c r="A304" s="10"/>
      <c r="B304" s="10"/>
      <c r="C304" s="10"/>
      <c r="D304" s="10"/>
      <c r="E304" s="29"/>
      <c r="F304" s="13"/>
      <c r="G304" s="13"/>
      <c r="H304" s="13"/>
      <c r="I304" s="13"/>
      <c r="J304" s="13"/>
      <c r="K304" s="8"/>
      <c r="L304" s="9"/>
    </row>
    <row r="305">
      <c r="A305" s="10"/>
      <c r="B305" s="10"/>
      <c r="C305" s="10"/>
      <c r="D305" s="10"/>
      <c r="E305" s="29"/>
      <c r="F305" s="13"/>
      <c r="G305" s="13"/>
      <c r="H305" s="13"/>
      <c r="I305" s="13"/>
      <c r="J305" s="13"/>
      <c r="K305" s="8"/>
      <c r="L305" s="9"/>
    </row>
    <row r="306">
      <c r="A306" s="10"/>
      <c r="B306" s="10"/>
      <c r="C306" s="10"/>
      <c r="D306" s="10"/>
      <c r="E306" s="29"/>
      <c r="F306" s="13"/>
      <c r="G306" s="13"/>
      <c r="H306" s="13"/>
      <c r="I306" s="13"/>
      <c r="J306" s="13"/>
      <c r="K306" s="8"/>
      <c r="L306" s="9"/>
    </row>
    <row r="307">
      <c r="A307" s="10"/>
      <c r="B307" s="10"/>
      <c r="C307" s="10"/>
      <c r="D307" s="10"/>
      <c r="E307" s="29"/>
      <c r="F307" s="13"/>
      <c r="G307" s="13"/>
      <c r="H307" s="13"/>
      <c r="I307" s="13"/>
      <c r="J307" s="13"/>
      <c r="K307" s="8"/>
      <c r="L307" s="9"/>
    </row>
    <row r="308">
      <c r="A308" s="10"/>
      <c r="B308" s="10"/>
      <c r="C308" s="10"/>
      <c r="D308" s="10"/>
      <c r="E308" s="29"/>
      <c r="F308" s="13"/>
      <c r="G308" s="13"/>
      <c r="H308" s="13"/>
      <c r="I308" s="13"/>
      <c r="J308" s="13"/>
      <c r="K308" s="8"/>
      <c r="L308" s="9"/>
    </row>
    <row r="309">
      <c r="A309" s="10"/>
      <c r="B309" s="10"/>
      <c r="C309" s="10"/>
      <c r="D309" s="10"/>
      <c r="E309" s="29"/>
      <c r="F309" s="13"/>
      <c r="G309" s="13"/>
      <c r="H309" s="13"/>
      <c r="I309" s="13"/>
      <c r="J309" s="13"/>
      <c r="K309" s="8"/>
      <c r="L309" s="9"/>
    </row>
    <row r="310">
      <c r="A310" s="10"/>
      <c r="B310" s="10"/>
      <c r="C310" s="10"/>
      <c r="D310" s="10"/>
      <c r="E310" s="29"/>
      <c r="F310" s="13"/>
      <c r="G310" s="13"/>
      <c r="H310" s="13"/>
      <c r="I310" s="13"/>
      <c r="J310" s="13"/>
      <c r="K310" s="8"/>
      <c r="L310" s="9"/>
    </row>
    <row r="311">
      <c r="A311" s="10"/>
      <c r="B311" s="10"/>
      <c r="C311" s="10"/>
      <c r="D311" s="10"/>
      <c r="E311" s="29"/>
      <c r="F311" s="13"/>
      <c r="G311" s="13"/>
      <c r="H311" s="13"/>
      <c r="I311" s="13"/>
      <c r="J311" s="13"/>
      <c r="K311" s="8"/>
      <c r="L311" s="9"/>
    </row>
    <row r="312">
      <c r="A312" s="10"/>
      <c r="B312" s="10"/>
      <c r="C312" s="10"/>
      <c r="D312" s="10"/>
      <c r="E312" s="29"/>
      <c r="F312" s="13"/>
      <c r="G312" s="13"/>
      <c r="H312" s="13"/>
      <c r="I312" s="13"/>
      <c r="J312" s="13"/>
      <c r="K312" s="8"/>
      <c r="L312" s="9"/>
    </row>
    <row r="313">
      <c r="A313" s="10"/>
      <c r="B313" s="10"/>
      <c r="C313" s="10"/>
      <c r="D313" s="10"/>
      <c r="E313" s="29"/>
      <c r="F313" s="13"/>
      <c r="G313" s="13"/>
      <c r="H313" s="13"/>
      <c r="I313" s="13"/>
      <c r="J313" s="13"/>
      <c r="K313" s="8"/>
      <c r="L313" s="9"/>
    </row>
    <row r="314">
      <c r="A314" s="10"/>
      <c r="B314" s="10"/>
      <c r="C314" s="10"/>
      <c r="D314" s="10"/>
      <c r="E314" s="29"/>
      <c r="F314" s="13"/>
      <c r="G314" s="13"/>
      <c r="H314" s="13"/>
      <c r="I314" s="13"/>
      <c r="J314" s="13"/>
      <c r="K314" s="8"/>
      <c r="L314" s="9"/>
    </row>
    <row r="315">
      <c r="A315" s="10"/>
      <c r="B315" s="10"/>
      <c r="C315" s="10"/>
      <c r="D315" s="10"/>
      <c r="E315" s="29"/>
      <c r="F315" s="13"/>
      <c r="G315" s="13"/>
      <c r="H315" s="13"/>
      <c r="I315" s="13"/>
      <c r="J315" s="13"/>
      <c r="K315" s="8"/>
      <c r="L315" s="9"/>
    </row>
    <row r="316">
      <c r="A316" s="10"/>
      <c r="B316" s="10"/>
      <c r="C316" s="10"/>
      <c r="D316" s="10"/>
      <c r="E316" s="29"/>
      <c r="F316" s="13"/>
      <c r="G316" s="13"/>
      <c r="H316" s="13"/>
      <c r="I316" s="13"/>
      <c r="J316" s="13"/>
      <c r="K316" s="8"/>
      <c r="L316" s="9"/>
    </row>
    <row r="317">
      <c r="A317" s="10"/>
      <c r="B317" s="10"/>
      <c r="C317" s="10"/>
      <c r="D317" s="10"/>
      <c r="E317" s="29"/>
      <c r="F317" s="13"/>
      <c r="G317" s="13"/>
      <c r="H317" s="13"/>
      <c r="I317" s="13"/>
      <c r="J317" s="13"/>
      <c r="K317" s="8"/>
      <c r="L317" s="9"/>
    </row>
    <row r="318">
      <c r="A318" s="10"/>
      <c r="B318" s="10"/>
      <c r="C318" s="10"/>
      <c r="D318" s="10"/>
      <c r="E318" s="29"/>
      <c r="F318" s="13"/>
      <c r="G318" s="13"/>
      <c r="H318" s="13"/>
      <c r="I318" s="13"/>
      <c r="J318" s="13"/>
      <c r="K318" s="8"/>
      <c r="L318" s="9"/>
    </row>
    <row r="319">
      <c r="A319" s="10"/>
      <c r="B319" s="10"/>
      <c r="C319" s="10"/>
      <c r="D319" s="10"/>
      <c r="E319" s="29"/>
      <c r="F319" s="13"/>
      <c r="G319" s="13"/>
      <c r="H319" s="13"/>
      <c r="I319" s="13"/>
      <c r="J319" s="13"/>
      <c r="K319" s="8"/>
      <c r="L319" s="9"/>
    </row>
    <row r="320">
      <c r="A320" s="10"/>
      <c r="B320" s="10"/>
      <c r="C320" s="10"/>
      <c r="D320" s="10"/>
      <c r="E320" s="29"/>
      <c r="F320" s="13"/>
      <c r="G320" s="13"/>
      <c r="H320" s="13"/>
      <c r="I320" s="13"/>
      <c r="J320" s="13"/>
      <c r="K320" s="8"/>
      <c r="L320" s="9"/>
    </row>
    <row r="321">
      <c r="A321" s="10"/>
      <c r="B321" s="10"/>
      <c r="C321" s="10"/>
      <c r="D321" s="10"/>
      <c r="E321" s="29"/>
      <c r="F321" s="13"/>
      <c r="G321" s="13"/>
      <c r="H321" s="13"/>
      <c r="I321" s="13"/>
      <c r="J321" s="13"/>
      <c r="K321" s="8"/>
      <c r="L321" s="9"/>
    </row>
    <row r="322">
      <c r="A322" s="10"/>
      <c r="B322" s="10"/>
      <c r="C322" s="10"/>
      <c r="D322" s="10"/>
      <c r="E322" s="29"/>
      <c r="F322" s="13"/>
      <c r="G322" s="13"/>
      <c r="H322" s="13"/>
      <c r="I322" s="13"/>
      <c r="J322" s="13"/>
      <c r="K322" s="8"/>
      <c r="L322" s="9"/>
    </row>
    <row r="323">
      <c r="A323" s="10"/>
      <c r="B323" s="10"/>
      <c r="C323" s="10"/>
      <c r="D323" s="10"/>
      <c r="E323" s="29"/>
      <c r="F323" s="13"/>
      <c r="G323" s="13"/>
      <c r="H323" s="13"/>
      <c r="I323" s="13"/>
      <c r="J323" s="13"/>
      <c r="K323" s="8"/>
      <c r="L323" s="9"/>
    </row>
    <row r="324">
      <c r="A324" s="10"/>
      <c r="B324" s="10"/>
      <c r="C324" s="10"/>
      <c r="D324" s="10"/>
      <c r="E324" s="29"/>
      <c r="F324" s="13"/>
      <c r="G324" s="13"/>
      <c r="H324" s="13"/>
      <c r="I324" s="13"/>
      <c r="J324" s="13"/>
      <c r="K324" s="8"/>
      <c r="L324" s="9"/>
    </row>
    <row r="325">
      <c r="A325" s="10"/>
      <c r="B325" s="10"/>
      <c r="C325" s="10"/>
      <c r="D325" s="10"/>
      <c r="E325" s="29"/>
      <c r="F325" s="13"/>
      <c r="G325" s="13"/>
      <c r="H325" s="13"/>
      <c r="I325" s="13"/>
      <c r="J325" s="13"/>
      <c r="K325" s="8"/>
      <c r="L325" s="9"/>
    </row>
    <row r="326">
      <c r="A326" s="10"/>
      <c r="B326" s="10"/>
      <c r="C326" s="10"/>
      <c r="D326" s="10"/>
      <c r="E326" s="29"/>
      <c r="F326" s="13"/>
      <c r="G326" s="13"/>
      <c r="H326" s="13"/>
      <c r="I326" s="13"/>
      <c r="J326" s="13"/>
      <c r="K326" s="8"/>
      <c r="L326" s="9"/>
    </row>
    <row r="327">
      <c r="A327" s="10"/>
      <c r="B327" s="10"/>
      <c r="C327" s="10"/>
      <c r="D327" s="10"/>
      <c r="E327" s="29"/>
      <c r="F327" s="13"/>
      <c r="G327" s="13"/>
      <c r="H327" s="13"/>
      <c r="I327" s="13"/>
      <c r="J327" s="13"/>
      <c r="K327" s="8"/>
      <c r="L327" s="9"/>
    </row>
    <row r="328">
      <c r="A328" s="10"/>
      <c r="B328" s="10"/>
      <c r="C328" s="10"/>
      <c r="D328" s="10"/>
      <c r="E328" s="29"/>
      <c r="F328" s="13"/>
      <c r="G328" s="13"/>
      <c r="H328" s="13"/>
      <c r="I328" s="13"/>
      <c r="J328" s="13"/>
      <c r="K328" s="8"/>
      <c r="L328" s="9"/>
    </row>
    <row r="329">
      <c r="A329" s="10"/>
      <c r="B329" s="10"/>
      <c r="C329" s="10"/>
      <c r="D329" s="10"/>
      <c r="E329" s="29"/>
      <c r="F329" s="13"/>
      <c r="G329" s="13"/>
      <c r="H329" s="13"/>
      <c r="I329" s="13"/>
      <c r="J329" s="13"/>
      <c r="K329" s="8"/>
      <c r="L329" s="9"/>
    </row>
    <row r="330">
      <c r="A330" s="10"/>
      <c r="B330" s="10"/>
      <c r="C330" s="10"/>
      <c r="D330" s="10"/>
      <c r="E330" s="29"/>
      <c r="F330" s="13"/>
      <c r="G330" s="13"/>
      <c r="H330" s="13"/>
      <c r="I330" s="13"/>
      <c r="J330" s="13"/>
      <c r="K330" s="8"/>
      <c r="L330" s="9"/>
    </row>
    <row r="331">
      <c r="A331" s="10"/>
      <c r="B331" s="10"/>
      <c r="C331" s="10"/>
      <c r="D331" s="10"/>
      <c r="E331" s="29"/>
      <c r="F331" s="13"/>
      <c r="G331" s="13"/>
      <c r="H331" s="13"/>
      <c r="I331" s="13"/>
      <c r="J331" s="13"/>
      <c r="K331" s="8"/>
      <c r="L331" s="9"/>
    </row>
    <row r="332">
      <c r="A332" s="10"/>
      <c r="B332" s="10"/>
      <c r="C332" s="10"/>
      <c r="D332" s="10"/>
      <c r="E332" s="29"/>
      <c r="F332" s="13"/>
      <c r="G332" s="13"/>
      <c r="H332" s="13"/>
      <c r="I332" s="13"/>
      <c r="J332" s="13"/>
      <c r="K332" s="8"/>
      <c r="L332" s="9"/>
    </row>
    <row r="333">
      <c r="A333" s="10"/>
      <c r="B333" s="10"/>
      <c r="C333" s="10"/>
      <c r="D333" s="10"/>
      <c r="E333" s="29"/>
      <c r="F333" s="13"/>
      <c r="G333" s="13"/>
      <c r="H333" s="13"/>
      <c r="I333" s="13"/>
      <c r="J333" s="13"/>
      <c r="K333" s="8"/>
      <c r="L333" s="9"/>
    </row>
    <row r="334">
      <c r="A334" s="10"/>
      <c r="B334" s="10"/>
      <c r="C334" s="10"/>
      <c r="D334" s="10"/>
      <c r="E334" s="29"/>
      <c r="F334" s="13"/>
      <c r="G334" s="13"/>
      <c r="H334" s="13"/>
      <c r="I334" s="13"/>
      <c r="J334" s="13"/>
      <c r="K334" s="8"/>
      <c r="L334" s="9"/>
    </row>
    <row r="335">
      <c r="A335" s="10"/>
      <c r="B335" s="10"/>
      <c r="C335" s="10"/>
      <c r="D335" s="10"/>
      <c r="E335" s="29"/>
      <c r="F335" s="13"/>
      <c r="G335" s="13"/>
      <c r="H335" s="13"/>
      <c r="I335" s="13"/>
      <c r="J335" s="13"/>
      <c r="K335" s="8"/>
      <c r="L335" s="9"/>
    </row>
    <row r="336">
      <c r="A336" s="10"/>
      <c r="B336" s="10"/>
      <c r="C336" s="10"/>
      <c r="D336" s="10"/>
      <c r="E336" s="29"/>
      <c r="F336" s="13"/>
      <c r="G336" s="13"/>
      <c r="H336" s="13"/>
      <c r="I336" s="13"/>
      <c r="J336" s="13"/>
      <c r="K336" s="8"/>
      <c r="L336" s="9"/>
    </row>
    <row r="337">
      <c r="A337" s="10"/>
      <c r="B337" s="10"/>
      <c r="C337" s="10"/>
      <c r="D337" s="10"/>
      <c r="E337" s="29"/>
      <c r="F337" s="13"/>
      <c r="G337" s="13"/>
      <c r="H337" s="13"/>
      <c r="I337" s="13"/>
      <c r="J337" s="13"/>
      <c r="K337" s="8"/>
      <c r="L337" s="9"/>
    </row>
    <row r="338">
      <c r="A338" s="10"/>
      <c r="B338" s="10"/>
      <c r="C338" s="10"/>
      <c r="D338" s="10"/>
      <c r="E338" s="29"/>
      <c r="F338" s="13"/>
      <c r="G338" s="13"/>
      <c r="H338" s="13"/>
      <c r="I338" s="13"/>
      <c r="J338" s="13"/>
      <c r="K338" s="8"/>
      <c r="L338" s="9"/>
    </row>
    <row r="339">
      <c r="A339" s="10"/>
      <c r="B339" s="10"/>
      <c r="C339" s="10"/>
      <c r="D339" s="10"/>
      <c r="E339" s="29"/>
      <c r="F339" s="13"/>
      <c r="G339" s="13"/>
      <c r="H339" s="13"/>
      <c r="I339" s="13"/>
      <c r="J339" s="13"/>
      <c r="K339" s="8"/>
      <c r="L339" s="9"/>
    </row>
    <row r="340">
      <c r="A340" s="10"/>
      <c r="B340" s="10"/>
      <c r="C340" s="10"/>
      <c r="D340" s="10"/>
      <c r="E340" s="29"/>
      <c r="F340" s="13"/>
      <c r="G340" s="13"/>
      <c r="H340" s="13"/>
      <c r="I340" s="13"/>
      <c r="J340" s="13"/>
      <c r="K340" s="8"/>
      <c r="L340" s="9"/>
    </row>
    <row r="341">
      <c r="A341" s="10"/>
      <c r="B341" s="10"/>
      <c r="C341" s="10"/>
      <c r="D341" s="10"/>
      <c r="E341" s="29"/>
      <c r="F341" s="13"/>
      <c r="G341" s="13"/>
      <c r="H341" s="13"/>
      <c r="I341" s="13"/>
      <c r="J341" s="13"/>
      <c r="K341" s="8"/>
      <c r="L341" s="9"/>
    </row>
    <row r="342">
      <c r="A342" s="10"/>
      <c r="B342" s="10"/>
      <c r="C342" s="10"/>
      <c r="D342" s="10"/>
      <c r="E342" s="29"/>
      <c r="F342" s="13"/>
      <c r="G342" s="13"/>
      <c r="H342" s="13"/>
      <c r="I342" s="13"/>
      <c r="J342" s="13"/>
      <c r="K342" s="8"/>
      <c r="L342" s="9"/>
    </row>
    <row r="343">
      <c r="A343" s="10"/>
      <c r="B343" s="10"/>
      <c r="C343" s="10"/>
      <c r="D343" s="10"/>
      <c r="E343" s="29"/>
      <c r="F343" s="13"/>
      <c r="G343" s="13"/>
      <c r="H343" s="13"/>
      <c r="I343" s="13"/>
      <c r="J343" s="13"/>
      <c r="K343" s="8"/>
      <c r="L343" s="9"/>
    </row>
    <row r="344">
      <c r="A344" s="10"/>
      <c r="B344" s="10"/>
      <c r="C344" s="10"/>
      <c r="D344" s="10"/>
      <c r="E344" s="29"/>
      <c r="F344" s="13"/>
      <c r="G344" s="13"/>
      <c r="H344" s="13"/>
      <c r="I344" s="13"/>
      <c r="J344" s="13"/>
      <c r="K344" s="8"/>
      <c r="L344" s="9"/>
    </row>
    <row r="345">
      <c r="A345" s="10"/>
      <c r="B345" s="10"/>
      <c r="C345" s="10"/>
      <c r="D345" s="10"/>
      <c r="E345" s="29"/>
      <c r="F345" s="13"/>
      <c r="G345" s="13"/>
      <c r="H345" s="13"/>
      <c r="I345" s="13"/>
      <c r="J345" s="13"/>
      <c r="K345" s="8"/>
      <c r="L345" s="9"/>
    </row>
    <row r="346">
      <c r="A346" s="10"/>
      <c r="B346" s="10"/>
      <c r="C346" s="10"/>
      <c r="D346" s="10"/>
      <c r="E346" s="29"/>
      <c r="F346" s="13"/>
      <c r="G346" s="13"/>
      <c r="H346" s="13"/>
      <c r="I346" s="13"/>
      <c r="J346" s="13"/>
      <c r="K346" s="8"/>
      <c r="L346" s="9"/>
    </row>
    <row r="347">
      <c r="A347" s="10"/>
      <c r="B347" s="10"/>
      <c r="C347" s="10"/>
      <c r="D347" s="10"/>
      <c r="E347" s="29"/>
      <c r="F347" s="13"/>
      <c r="G347" s="13"/>
      <c r="H347" s="13"/>
      <c r="I347" s="13"/>
      <c r="J347" s="13"/>
      <c r="K347" s="8"/>
      <c r="L347" s="9"/>
    </row>
    <row r="348">
      <c r="A348" s="10"/>
      <c r="B348" s="10"/>
      <c r="C348" s="10"/>
      <c r="D348" s="10"/>
      <c r="E348" s="29"/>
      <c r="F348" s="13"/>
      <c r="G348" s="13"/>
      <c r="H348" s="13"/>
      <c r="I348" s="13"/>
      <c r="J348" s="13"/>
      <c r="K348" s="8"/>
      <c r="L348" s="9"/>
    </row>
    <row r="349">
      <c r="A349" s="10"/>
      <c r="B349" s="10"/>
      <c r="C349" s="10"/>
      <c r="D349" s="10"/>
      <c r="E349" s="29"/>
      <c r="F349" s="13"/>
      <c r="G349" s="13"/>
      <c r="H349" s="13"/>
      <c r="I349" s="13"/>
      <c r="J349" s="13"/>
      <c r="K349" s="8"/>
      <c r="L349" s="9"/>
    </row>
    <row r="350">
      <c r="A350" s="10"/>
      <c r="B350" s="10"/>
      <c r="C350" s="10"/>
      <c r="D350" s="10"/>
      <c r="E350" s="29"/>
      <c r="F350" s="13"/>
      <c r="G350" s="13"/>
      <c r="H350" s="13"/>
      <c r="I350" s="13"/>
      <c r="J350" s="13"/>
      <c r="K350" s="8"/>
      <c r="L350" s="9"/>
    </row>
    <row r="351">
      <c r="A351" s="10"/>
      <c r="B351" s="10"/>
      <c r="C351" s="10"/>
      <c r="D351" s="10"/>
      <c r="E351" s="29"/>
      <c r="F351" s="13"/>
      <c r="G351" s="13"/>
      <c r="H351" s="13"/>
      <c r="I351" s="13"/>
      <c r="J351" s="13"/>
      <c r="K351" s="8"/>
      <c r="L351" s="9"/>
    </row>
    <row r="352">
      <c r="A352" s="10"/>
      <c r="B352" s="10"/>
      <c r="C352" s="10"/>
      <c r="D352" s="10"/>
      <c r="E352" s="29"/>
      <c r="F352" s="13"/>
      <c r="G352" s="13"/>
      <c r="H352" s="13"/>
      <c r="I352" s="13"/>
      <c r="J352" s="13"/>
      <c r="K352" s="8"/>
      <c r="L352" s="9"/>
    </row>
    <row r="353">
      <c r="A353" s="10"/>
      <c r="B353" s="10"/>
      <c r="C353" s="10"/>
      <c r="D353" s="10"/>
      <c r="E353" s="29"/>
      <c r="F353" s="13"/>
      <c r="G353" s="13"/>
      <c r="H353" s="13"/>
      <c r="I353" s="13"/>
      <c r="J353" s="13"/>
      <c r="K353" s="8"/>
      <c r="L353" s="9"/>
    </row>
    <row r="354">
      <c r="A354" s="10"/>
      <c r="B354" s="10"/>
      <c r="C354" s="10"/>
      <c r="D354" s="10"/>
      <c r="E354" s="29"/>
      <c r="F354" s="13"/>
      <c r="G354" s="13"/>
      <c r="H354" s="13"/>
      <c r="I354" s="13"/>
      <c r="J354" s="13"/>
      <c r="K354" s="8"/>
      <c r="L354" s="9"/>
    </row>
    <row r="355">
      <c r="A355" s="10"/>
      <c r="B355" s="10"/>
      <c r="C355" s="10"/>
      <c r="D355" s="10"/>
      <c r="E355" s="29"/>
      <c r="F355" s="13"/>
      <c r="G355" s="13"/>
      <c r="H355" s="13"/>
      <c r="I355" s="13"/>
      <c r="J355" s="13"/>
      <c r="K355" s="8"/>
      <c r="L355" s="9"/>
    </row>
    <row r="356">
      <c r="A356" s="10"/>
      <c r="B356" s="10"/>
      <c r="C356" s="10"/>
      <c r="D356" s="10"/>
      <c r="E356" s="29"/>
      <c r="F356" s="13"/>
      <c r="G356" s="13"/>
      <c r="H356" s="13"/>
      <c r="I356" s="13"/>
      <c r="J356" s="13"/>
      <c r="K356" s="8"/>
      <c r="L356" s="9"/>
    </row>
    <row r="357">
      <c r="A357" s="10"/>
      <c r="B357" s="10"/>
      <c r="C357" s="10"/>
      <c r="D357" s="10"/>
      <c r="E357" s="29"/>
      <c r="F357" s="13"/>
      <c r="G357" s="13"/>
      <c r="H357" s="13"/>
      <c r="I357" s="13"/>
      <c r="J357" s="13"/>
      <c r="K357" s="8"/>
      <c r="L357" s="9"/>
    </row>
    <row r="358">
      <c r="A358" s="10"/>
      <c r="B358" s="10"/>
      <c r="C358" s="10"/>
      <c r="D358" s="10"/>
      <c r="E358" s="29"/>
      <c r="F358" s="13"/>
      <c r="G358" s="13"/>
      <c r="H358" s="13"/>
      <c r="I358" s="13"/>
      <c r="J358" s="13"/>
      <c r="K358" s="8"/>
      <c r="L358" s="9"/>
    </row>
    <row r="359">
      <c r="A359" s="10"/>
      <c r="B359" s="10"/>
      <c r="C359" s="10"/>
      <c r="D359" s="10"/>
      <c r="E359" s="29"/>
      <c r="F359" s="13"/>
      <c r="G359" s="13"/>
      <c r="H359" s="13"/>
      <c r="I359" s="13"/>
      <c r="J359" s="13"/>
      <c r="K359" s="8"/>
      <c r="L359" s="9"/>
    </row>
    <row r="360">
      <c r="A360" s="10"/>
      <c r="B360" s="10"/>
      <c r="C360" s="10"/>
      <c r="D360" s="10"/>
      <c r="E360" s="29"/>
      <c r="F360" s="13"/>
      <c r="G360" s="13"/>
      <c r="H360" s="13"/>
      <c r="I360" s="13"/>
      <c r="J360" s="13"/>
      <c r="K360" s="8"/>
      <c r="L360" s="9"/>
    </row>
    <row r="361">
      <c r="A361" s="10"/>
      <c r="B361" s="10"/>
      <c r="C361" s="10"/>
      <c r="D361" s="10"/>
      <c r="E361" s="29"/>
      <c r="F361" s="13"/>
      <c r="G361" s="13"/>
      <c r="H361" s="13"/>
      <c r="I361" s="13"/>
      <c r="J361" s="13"/>
      <c r="K361" s="8"/>
      <c r="L361" s="9"/>
    </row>
    <row r="362">
      <c r="A362" s="10"/>
      <c r="B362" s="10"/>
      <c r="C362" s="10"/>
      <c r="D362" s="10"/>
      <c r="E362" s="29"/>
      <c r="F362" s="13"/>
      <c r="G362" s="13"/>
      <c r="H362" s="13"/>
      <c r="I362" s="13"/>
      <c r="J362" s="13"/>
      <c r="K362" s="8"/>
      <c r="L362" s="9"/>
    </row>
    <row r="363">
      <c r="A363" s="10"/>
      <c r="B363" s="10"/>
      <c r="C363" s="10"/>
      <c r="D363" s="10"/>
      <c r="E363" s="29"/>
      <c r="F363" s="13"/>
      <c r="G363" s="13"/>
      <c r="H363" s="13"/>
      <c r="I363" s="13"/>
      <c r="J363" s="13"/>
      <c r="K363" s="8"/>
      <c r="L363" s="9"/>
    </row>
    <row r="364">
      <c r="A364" s="10"/>
      <c r="B364" s="10"/>
      <c r="C364" s="10"/>
      <c r="D364" s="10"/>
      <c r="E364" s="29"/>
      <c r="F364" s="13"/>
      <c r="G364" s="13"/>
      <c r="H364" s="13"/>
      <c r="I364" s="13"/>
      <c r="J364" s="13"/>
      <c r="K364" s="8"/>
      <c r="L364" s="9"/>
    </row>
    <row r="365">
      <c r="A365" s="10"/>
      <c r="B365" s="10"/>
      <c r="C365" s="10"/>
      <c r="D365" s="10"/>
      <c r="E365" s="29"/>
      <c r="F365" s="13"/>
      <c r="G365" s="13"/>
      <c r="H365" s="13"/>
      <c r="I365" s="13"/>
      <c r="J365" s="13"/>
      <c r="K365" s="8"/>
      <c r="L365" s="9"/>
    </row>
    <row r="366">
      <c r="A366" s="10"/>
      <c r="B366" s="10"/>
      <c r="C366" s="10"/>
      <c r="D366" s="10"/>
      <c r="E366" s="29"/>
      <c r="F366" s="13"/>
      <c r="G366" s="13"/>
      <c r="H366" s="13"/>
      <c r="I366" s="13"/>
      <c r="J366" s="13"/>
      <c r="K366" s="8"/>
      <c r="L366" s="9"/>
    </row>
    <row r="367">
      <c r="A367" s="10"/>
      <c r="B367" s="10"/>
      <c r="C367" s="10"/>
      <c r="D367" s="10"/>
      <c r="E367" s="29"/>
      <c r="F367" s="13"/>
      <c r="G367" s="13"/>
      <c r="H367" s="13"/>
      <c r="I367" s="13"/>
      <c r="J367" s="13"/>
      <c r="K367" s="8"/>
      <c r="L367" s="9"/>
    </row>
    <row r="368">
      <c r="A368" s="10"/>
      <c r="B368" s="10"/>
      <c r="C368" s="10"/>
      <c r="D368" s="10"/>
      <c r="E368" s="29"/>
      <c r="F368" s="13"/>
      <c r="G368" s="13"/>
      <c r="H368" s="13"/>
      <c r="I368" s="13"/>
      <c r="J368" s="13"/>
      <c r="K368" s="8"/>
      <c r="L368" s="9"/>
    </row>
    <row r="369">
      <c r="A369" s="10"/>
      <c r="B369" s="10"/>
      <c r="C369" s="10"/>
      <c r="D369" s="10"/>
      <c r="E369" s="29"/>
      <c r="F369" s="13"/>
      <c r="G369" s="13"/>
      <c r="H369" s="13"/>
      <c r="I369" s="13"/>
      <c r="J369" s="13"/>
      <c r="K369" s="8"/>
      <c r="L369" s="9"/>
    </row>
    <row r="370">
      <c r="A370" s="10"/>
      <c r="B370" s="10"/>
      <c r="C370" s="10"/>
      <c r="D370" s="10"/>
      <c r="E370" s="29"/>
      <c r="F370" s="13"/>
      <c r="G370" s="13"/>
      <c r="H370" s="13"/>
      <c r="I370" s="13"/>
      <c r="J370" s="13"/>
      <c r="K370" s="8"/>
      <c r="L370" s="9"/>
    </row>
    <row r="371">
      <c r="A371" s="10"/>
      <c r="B371" s="10"/>
      <c r="C371" s="10"/>
      <c r="D371" s="10"/>
      <c r="E371" s="29"/>
      <c r="F371" s="13"/>
      <c r="G371" s="13"/>
      <c r="H371" s="13"/>
      <c r="I371" s="13"/>
      <c r="J371" s="13"/>
      <c r="K371" s="8"/>
      <c r="L371" s="9"/>
    </row>
    <row r="372">
      <c r="A372" s="10"/>
      <c r="B372" s="10"/>
      <c r="C372" s="10"/>
      <c r="D372" s="10"/>
      <c r="E372" s="29"/>
      <c r="F372" s="13"/>
      <c r="G372" s="13"/>
      <c r="H372" s="13"/>
      <c r="I372" s="13"/>
      <c r="J372" s="13"/>
      <c r="K372" s="8"/>
      <c r="L372" s="9"/>
    </row>
    <row r="373">
      <c r="A373" s="10"/>
      <c r="B373" s="10"/>
      <c r="C373" s="10"/>
      <c r="D373" s="10"/>
      <c r="E373" s="29"/>
      <c r="F373" s="13"/>
      <c r="G373" s="13"/>
      <c r="H373" s="13"/>
      <c r="I373" s="13"/>
      <c r="J373" s="13"/>
      <c r="K373" s="8"/>
      <c r="L373" s="9"/>
    </row>
    <row r="374">
      <c r="A374" s="10"/>
      <c r="B374" s="10"/>
      <c r="C374" s="10"/>
      <c r="D374" s="10"/>
      <c r="E374" s="29"/>
      <c r="F374" s="13"/>
      <c r="G374" s="13"/>
      <c r="H374" s="13"/>
      <c r="I374" s="13"/>
      <c r="J374" s="13"/>
      <c r="K374" s="8"/>
      <c r="L374" s="9"/>
    </row>
    <row r="375">
      <c r="A375" s="10"/>
      <c r="B375" s="10"/>
      <c r="C375" s="10"/>
      <c r="D375" s="10"/>
      <c r="E375" s="29"/>
      <c r="F375" s="13"/>
      <c r="G375" s="13"/>
      <c r="H375" s="13"/>
      <c r="I375" s="13"/>
      <c r="J375" s="13"/>
      <c r="K375" s="8"/>
      <c r="L375" s="9"/>
    </row>
    <row r="376">
      <c r="A376" s="10"/>
      <c r="B376" s="10"/>
      <c r="C376" s="10"/>
      <c r="D376" s="10"/>
      <c r="E376" s="29"/>
      <c r="F376" s="13"/>
      <c r="G376" s="13"/>
      <c r="H376" s="13"/>
      <c r="I376" s="13"/>
      <c r="J376" s="13"/>
      <c r="K376" s="8"/>
      <c r="L376" s="9"/>
    </row>
    <row r="377">
      <c r="A377" s="10"/>
      <c r="B377" s="10"/>
      <c r="C377" s="10"/>
      <c r="D377" s="10"/>
      <c r="E377" s="29"/>
      <c r="F377" s="13"/>
      <c r="G377" s="13"/>
      <c r="H377" s="13"/>
      <c r="I377" s="13"/>
      <c r="J377" s="13"/>
      <c r="K377" s="8"/>
      <c r="L377" s="9"/>
    </row>
    <row r="378">
      <c r="A378" s="10"/>
      <c r="B378" s="10"/>
      <c r="C378" s="10"/>
      <c r="D378" s="10"/>
      <c r="E378" s="29"/>
      <c r="F378" s="13"/>
      <c r="G378" s="13"/>
      <c r="H378" s="13"/>
      <c r="I378" s="13"/>
      <c r="J378" s="13"/>
      <c r="K378" s="8"/>
      <c r="L378" s="9"/>
    </row>
    <row r="379">
      <c r="A379" s="10"/>
      <c r="B379" s="10"/>
      <c r="C379" s="10"/>
      <c r="D379" s="10"/>
      <c r="E379" s="29"/>
      <c r="F379" s="13"/>
      <c r="G379" s="13"/>
      <c r="H379" s="13"/>
      <c r="I379" s="13"/>
      <c r="J379" s="13"/>
      <c r="K379" s="8"/>
      <c r="L379" s="9"/>
    </row>
    <row r="380">
      <c r="A380" s="10"/>
      <c r="B380" s="10"/>
      <c r="C380" s="10"/>
      <c r="D380" s="10"/>
      <c r="E380" s="29"/>
      <c r="F380" s="13"/>
      <c r="G380" s="13"/>
      <c r="H380" s="13"/>
      <c r="I380" s="13"/>
      <c r="J380" s="13"/>
      <c r="K380" s="8"/>
      <c r="L380" s="9"/>
    </row>
    <row r="381">
      <c r="A381" s="10"/>
      <c r="B381" s="10"/>
      <c r="C381" s="10"/>
      <c r="D381" s="10"/>
      <c r="E381" s="29"/>
      <c r="F381" s="13"/>
      <c r="G381" s="13"/>
      <c r="H381" s="13"/>
      <c r="I381" s="13"/>
      <c r="J381" s="13"/>
      <c r="K381" s="8"/>
      <c r="L381" s="9"/>
    </row>
    <row r="382">
      <c r="A382" s="10"/>
      <c r="B382" s="10"/>
      <c r="C382" s="10"/>
      <c r="D382" s="10"/>
      <c r="E382" s="29"/>
      <c r="F382" s="13"/>
      <c r="G382" s="13"/>
      <c r="H382" s="13"/>
      <c r="I382" s="13"/>
      <c r="J382" s="13"/>
      <c r="K382" s="8"/>
      <c r="L382" s="9"/>
    </row>
    <row r="383">
      <c r="A383" s="10"/>
      <c r="B383" s="10"/>
      <c r="C383" s="10"/>
      <c r="D383" s="10"/>
      <c r="E383" s="29"/>
      <c r="F383" s="13"/>
      <c r="G383" s="13"/>
      <c r="H383" s="13"/>
      <c r="I383" s="13"/>
      <c r="J383" s="13"/>
      <c r="K383" s="8"/>
      <c r="L383" s="9"/>
    </row>
    <row r="384">
      <c r="A384" s="10"/>
      <c r="B384" s="10"/>
      <c r="C384" s="10"/>
      <c r="D384" s="10"/>
      <c r="E384" s="29"/>
      <c r="F384" s="13"/>
      <c r="G384" s="13"/>
      <c r="H384" s="13"/>
      <c r="I384" s="13"/>
      <c r="J384" s="13"/>
      <c r="K384" s="8"/>
      <c r="L384" s="9"/>
    </row>
    <row r="385">
      <c r="A385" s="10"/>
      <c r="B385" s="10"/>
      <c r="C385" s="10"/>
      <c r="D385" s="10"/>
      <c r="E385" s="29"/>
      <c r="F385" s="13"/>
      <c r="G385" s="13"/>
      <c r="H385" s="13"/>
      <c r="I385" s="13"/>
      <c r="J385" s="13"/>
      <c r="K385" s="8"/>
      <c r="L385" s="9"/>
    </row>
    <row r="386">
      <c r="A386" s="10"/>
      <c r="B386" s="10"/>
      <c r="C386" s="10"/>
      <c r="D386" s="10"/>
      <c r="E386" s="29"/>
      <c r="F386" s="13"/>
      <c r="G386" s="13"/>
      <c r="H386" s="13"/>
      <c r="I386" s="13"/>
      <c r="J386" s="13"/>
      <c r="K386" s="8"/>
      <c r="L386" s="9"/>
    </row>
    <row r="387">
      <c r="A387" s="10"/>
      <c r="B387" s="10"/>
      <c r="C387" s="10"/>
      <c r="D387" s="10"/>
      <c r="E387" s="29"/>
      <c r="F387" s="13"/>
      <c r="G387" s="13"/>
      <c r="H387" s="13"/>
      <c r="I387" s="13"/>
      <c r="J387" s="13"/>
      <c r="K387" s="8"/>
      <c r="L387" s="9"/>
    </row>
    <row r="388">
      <c r="A388" s="10"/>
      <c r="B388" s="10"/>
      <c r="C388" s="10"/>
      <c r="D388" s="10"/>
      <c r="E388" s="29"/>
      <c r="F388" s="13"/>
      <c r="G388" s="13"/>
      <c r="H388" s="13"/>
      <c r="I388" s="13"/>
      <c r="J388" s="13"/>
      <c r="K388" s="8"/>
      <c r="L388" s="9"/>
    </row>
    <row r="389">
      <c r="A389" s="10"/>
      <c r="B389" s="10"/>
      <c r="C389" s="10"/>
      <c r="D389" s="10"/>
      <c r="E389" s="29"/>
      <c r="F389" s="13"/>
      <c r="G389" s="13"/>
      <c r="H389" s="13"/>
      <c r="I389" s="13"/>
      <c r="J389" s="13"/>
      <c r="K389" s="8"/>
      <c r="L389" s="9"/>
    </row>
    <row r="390">
      <c r="A390" s="10"/>
      <c r="B390" s="10"/>
      <c r="C390" s="10"/>
      <c r="D390" s="10"/>
      <c r="E390" s="29"/>
      <c r="F390" s="13"/>
      <c r="G390" s="13"/>
      <c r="H390" s="13"/>
      <c r="I390" s="13"/>
      <c r="J390" s="13"/>
      <c r="K390" s="8"/>
      <c r="L390" s="9"/>
    </row>
    <row r="391">
      <c r="A391" s="10"/>
      <c r="B391" s="10"/>
      <c r="C391" s="10"/>
      <c r="D391" s="10"/>
      <c r="E391" s="29"/>
      <c r="F391" s="13"/>
      <c r="G391" s="13"/>
      <c r="H391" s="13"/>
      <c r="I391" s="13"/>
      <c r="J391" s="13"/>
      <c r="K391" s="8"/>
      <c r="L391" s="9"/>
    </row>
    <row r="392">
      <c r="A392" s="10"/>
      <c r="B392" s="10"/>
      <c r="C392" s="10"/>
      <c r="D392" s="10"/>
      <c r="E392" s="29"/>
      <c r="F392" s="13"/>
      <c r="G392" s="13"/>
      <c r="H392" s="13"/>
      <c r="I392" s="13"/>
      <c r="J392" s="13"/>
      <c r="K392" s="8"/>
      <c r="L392" s="9"/>
    </row>
    <row r="393">
      <c r="A393" s="10"/>
      <c r="B393" s="10"/>
      <c r="C393" s="10"/>
      <c r="D393" s="10"/>
      <c r="E393" s="29"/>
      <c r="F393" s="13"/>
      <c r="G393" s="13"/>
      <c r="H393" s="13"/>
      <c r="I393" s="13"/>
      <c r="J393" s="13"/>
      <c r="K393" s="8"/>
      <c r="L393" s="9"/>
    </row>
    <row r="394">
      <c r="A394" s="10"/>
      <c r="B394" s="10"/>
      <c r="C394" s="10"/>
      <c r="D394" s="10"/>
      <c r="E394" s="29"/>
      <c r="F394" s="13"/>
      <c r="G394" s="13"/>
      <c r="H394" s="13"/>
      <c r="I394" s="13"/>
      <c r="J394" s="13"/>
      <c r="K394" s="8"/>
      <c r="L394" s="9"/>
    </row>
    <row r="395">
      <c r="A395" s="10"/>
      <c r="B395" s="10"/>
      <c r="C395" s="10"/>
      <c r="D395" s="10"/>
      <c r="E395" s="29"/>
      <c r="F395" s="13"/>
      <c r="G395" s="13"/>
      <c r="H395" s="13"/>
      <c r="I395" s="13"/>
      <c r="J395" s="13"/>
      <c r="K395" s="8"/>
      <c r="L395" s="9"/>
    </row>
    <row r="396">
      <c r="A396" s="10"/>
      <c r="B396" s="10"/>
      <c r="C396" s="10"/>
      <c r="D396" s="10"/>
      <c r="E396" s="29"/>
      <c r="F396" s="13"/>
      <c r="G396" s="13"/>
      <c r="H396" s="13"/>
      <c r="I396" s="13"/>
      <c r="J396" s="13"/>
      <c r="K396" s="8"/>
      <c r="L396" s="9"/>
    </row>
    <row r="397">
      <c r="A397" s="10"/>
      <c r="B397" s="10"/>
      <c r="C397" s="10"/>
      <c r="D397" s="10"/>
      <c r="E397" s="29"/>
      <c r="F397" s="13"/>
      <c r="G397" s="13"/>
      <c r="H397" s="13"/>
      <c r="I397" s="13"/>
      <c r="J397" s="13"/>
      <c r="K397" s="8"/>
      <c r="L397" s="9"/>
    </row>
    <row r="398">
      <c r="A398" s="10"/>
      <c r="B398" s="10"/>
      <c r="C398" s="10"/>
      <c r="D398" s="10"/>
      <c r="E398" s="29"/>
      <c r="F398" s="13"/>
      <c r="G398" s="13"/>
      <c r="H398" s="13"/>
      <c r="I398" s="13"/>
      <c r="J398" s="13"/>
      <c r="K398" s="8"/>
      <c r="L398" s="9"/>
    </row>
    <row r="399">
      <c r="A399" s="10"/>
      <c r="B399" s="10"/>
      <c r="C399" s="10"/>
      <c r="D399" s="10"/>
      <c r="E399" s="29"/>
      <c r="F399" s="13"/>
      <c r="G399" s="13"/>
      <c r="H399" s="13"/>
      <c r="I399" s="13"/>
      <c r="J399" s="13"/>
      <c r="K399" s="8"/>
      <c r="L399" s="9"/>
    </row>
    <row r="400">
      <c r="A400" s="10"/>
      <c r="B400" s="10"/>
      <c r="C400" s="10"/>
      <c r="D400" s="10"/>
      <c r="E400" s="29"/>
      <c r="F400" s="13"/>
      <c r="G400" s="13"/>
      <c r="H400" s="13"/>
      <c r="I400" s="13"/>
      <c r="J400" s="13"/>
      <c r="K400" s="8"/>
      <c r="L400" s="9"/>
    </row>
    <row r="401">
      <c r="A401" s="10"/>
      <c r="B401" s="10"/>
      <c r="C401" s="10"/>
      <c r="D401" s="10"/>
      <c r="E401" s="29"/>
      <c r="F401" s="13"/>
      <c r="G401" s="13"/>
      <c r="H401" s="13"/>
      <c r="I401" s="13"/>
      <c r="J401" s="13"/>
      <c r="K401" s="8"/>
      <c r="L401" s="9"/>
    </row>
    <row r="402">
      <c r="A402" s="10"/>
      <c r="B402" s="10"/>
      <c r="C402" s="10"/>
      <c r="D402" s="10"/>
      <c r="E402" s="29"/>
      <c r="F402" s="13"/>
      <c r="G402" s="13"/>
      <c r="H402" s="13"/>
      <c r="I402" s="13"/>
      <c r="J402" s="13"/>
      <c r="K402" s="8"/>
      <c r="L402" s="9"/>
    </row>
    <row r="403">
      <c r="A403" s="10"/>
      <c r="B403" s="10"/>
      <c r="C403" s="10"/>
      <c r="D403" s="10"/>
      <c r="E403" s="29"/>
      <c r="F403" s="13"/>
      <c r="G403" s="13"/>
      <c r="H403" s="13"/>
      <c r="I403" s="13"/>
      <c r="J403" s="13"/>
      <c r="K403" s="8"/>
      <c r="L403" s="9"/>
    </row>
    <row r="404">
      <c r="A404" s="10"/>
      <c r="B404" s="10"/>
      <c r="C404" s="10"/>
      <c r="D404" s="10"/>
      <c r="E404" s="29"/>
      <c r="F404" s="13"/>
      <c r="G404" s="13"/>
      <c r="H404" s="13"/>
      <c r="I404" s="13"/>
      <c r="J404" s="13"/>
      <c r="K404" s="8"/>
      <c r="L404" s="9"/>
    </row>
    <row r="405">
      <c r="A405" s="10"/>
      <c r="B405" s="10"/>
      <c r="C405" s="10"/>
      <c r="D405" s="10"/>
      <c r="E405" s="29"/>
      <c r="F405" s="13"/>
      <c r="G405" s="13"/>
      <c r="H405" s="13"/>
      <c r="I405" s="13"/>
      <c r="J405" s="13"/>
      <c r="K405" s="8"/>
      <c r="L405" s="9"/>
    </row>
    <row r="406">
      <c r="A406" s="10"/>
      <c r="B406" s="10"/>
      <c r="C406" s="10"/>
      <c r="D406" s="10"/>
      <c r="E406" s="29"/>
      <c r="F406" s="13"/>
      <c r="G406" s="13"/>
      <c r="H406" s="13"/>
      <c r="I406" s="13"/>
      <c r="J406" s="13"/>
      <c r="K406" s="8"/>
      <c r="L406" s="9"/>
    </row>
    <row r="407">
      <c r="A407" s="10"/>
      <c r="B407" s="10"/>
      <c r="C407" s="10"/>
      <c r="D407" s="10"/>
      <c r="E407" s="29"/>
      <c r="F407" s="13"/>
      <c r="G407" s="13"/>
      <c r="H407" s="13"/>
      <c r="I407" s="13"/>
      <c r="J407" s="13"/>
      <c r="K407" s="8"/>
      <c r="L407" s="9"/>
    </row>
    <row r="408">
      <c r="A408" s="10"/>
      <c r="B408" s="10"/>
      <c r="C408" s="10"/>
      <c r="D408" s="10"/>
      <c r="E408" s="29"/>
      <c r="F408" s="13"/>
      <c r="G408" s="13"/>
      <c r="H408" s="13"/>
      <c r="I408" s="13"/>
      <c r="J408" s="13"/>
      <c r="K408" s="8"/>
      <c r="L408" s="9"/>
    </row>
    <row r="409">
      <c r="A409" s="10"/>
      <c r="B409" s="10"/>
      <c r="C409" s="10"/>
      <c r="D409" s="10"/>
      <c r="E409" s="29"/>
      <c r="F409" s="13"/>
      <c r="G409" s="13"/>
      <c r="H409" s="13"/>
      <c r="I409" s="13"/>
      <c r="J409" s="13"/>
      <c r="K409" s="8"/>
      <c r="L409" s="9"/>
    </row>
    <row r="410">
      <c r="A410" s="10"/>
      <c r="B410" s="10"/>
      <c r="C410" s="10"/>
      <c r="D410" s="10"/>
      <c r="E410" s="29"/>
      <c r="F410" s="13"/>
      <c r="G410" s="13"/>
      <c r="H410" s="13"/>
      <c r="I410" s="13"/>
      <c r="J410" s="13"/>
      <c r="K410" s="8"/>
      <c r="L410" s="9"/>
    </row>
    <row r="411">
      <c r="A411" s="10"/>
      <c r="B411" s="10"/>
      <c r="C411" s="10"/>
      <c r="D411" s="10"/>
      <c r="E411" s="29"/>
      <c r="F411" s="13"/>
      <c r="G411" s="13"/>
      <c r="H411" s="13"/>
      <c r="I411" s="13"/>
      <c r="J411" s="13"/>
      <c r="K411" s="8"/>
      <c r="L411" s="9"/>
    </row>
    <row r="412">
      <c r="A412" s="10"/>
      <c r="B412" s="10"/>
      <c r="C412" s="10"/>
      <c r="D412" s="10"/>
      <c r="E412" s="29"/>
      <c r="F412" s="13"/>
      <c r="G412" s="13"/>
      <c r="H412" s="13"/>
      <c r="I412" s="13"/>
      <c r="J412" s="13"/>
      <c r="K412" s="8"/>
      <c r="L412" s="9"/>
    </row>
    <row r="413">
      <c r="A413" s="10"/>
      <c r="B413" s="10"/>
      <c r="C413" s="10"/>
      <c r="D413" s="10"/>
      <c r="E413" s="29"/>
      <c r="F413" s="13"/>
      <c r="G413" s="13"/>
      <c r="H413" s="13"/>
      <c r="I413" s="13"/>
      <c r="J413" s="13"/>
      <c r="K413" s="8"/>
      <c r="L413" s="9"/>
    </row>
    <row r="414">
      <c r="A414" s="10"/>
      <c r="B414" s="10"/>
      <c r="C414" s="10"/>
      <c r="D414" s="10"/>
      <c r="E414" s="29"/>
      <c r="F414" s="13"/>
      <c r="G414" s="13"/>
      <c r="H414" s="13"/>
      <c r="I414" s="13"/>
      <c r="J414" s="13"/>
      <c r="K414" s="8"/>
      <c r="L414" s="9"/>
    </row>
    <row r="415">
      <c r="A415" s="10"/>
      <c r="B415" s="10"/>
      <c r="C415" s="10"/>
      <c r="D415" s="10"/>
      <c r="E415" s="29"/>
      <c r="F415" s="13"/>
      <c r="G415" s="13"/>
      <c r="H415" s="13"/>
      <c r="I415" s="13"/>
      <c r="J415" s="13"/>
      <c r="K415" s="8"/>
      <c r="L415" s="9"/>
    </row>
    <row r="416">
      <c r="A416" s="10"/>
      <c r="B416" s="10"/>
      <c r="C416" s="10"/>
      <c r="D416" s="10"/>
      <c r="E416" s="29"/>
      <c r="F416" s="13"/>
      <c r="G416" s="13"/>
      <c r="H416" s="13"/>
      <c r="I416" s="13"/>
      <c r="J416" s="13"/>
      <c r="K416" s="8"/>
      <c r="L416" s="9"/>
    </row>
    <row r="417">
      <c r="A417" s="10"/>
      <c r="B417" s="10"/>
      <c r="C417" s="10"/>
      <c r="D417" s="10"/>
      <c r="E417" s="29"/>
      <c r="F417" s="13"/>
      <c r="G417" s="13"/>
      <c r="H417" s="13"/>
      <c r="I417" s="13"/>
      <c r="J417" s="13"/>
      <c r="K417" s="8"/>
      <c r="L417" s="9"/>
    </row>
    <row r="418">
      <c r="A418" s="10"/>
      <c r="B418" s="10"/>
      <c r="C418" s="10"/>
      <c r="D418" s="10"/>
      <c r="E418" s="29"/>
      <c r="F418" s="13"/>
      <c r="G418" s="13"/>
      <c r="H418" s="13"/>
      <c r="I418" s="13"/>
      <c r="J418" s="13"/>
      <c r="K418" s="8"/>
      <c r="L418" s="9"/>
    </row>
    <row r="419">
      <c r="A419" s="10"/>
      <c r="B419" s="10"/>
      <c r="C419" s="10"/>
      <c r="D419" s="10"/>
      <c r="E419" s="29"/>
      <c r="F419" s="13"/>
      <c r="G419" s="13"/>
      <c r="H419" s="13"/>
      <c r="I419" s="13"/>
      <c r="J419" s="13"/>
      <c r="K419" s="8"/>
      <c r="L419" s="9"/>
    </row>
    <row r="420">
      <c r="A420" s="10"/>
      <c r="B420" s="10"/>
      <c r="C420" s="10"/>
      <c r="D420" s="10"/>
      <c r="E420" s="29"/>
      <c r="F420" s="13"/>
      <c r="G420" s="13"/>
      <c r="H420" s="13"/>
      <c r="I420" s="13"/>
      <c r="J420" s="13"/>
      <c r="K420" s="8"/>
      <c r="L420" s="9"/>
    </row>
    <row r="421">
      <c r="A421" s="10"/>
      <c r="B421" s="10"/>
      <c r="C421" s="10"/>
      <c r="D421" s="10"/>
      <c r="E421" s="29"/>
      <c r="F421" s="13"/>
      <c r="G421" s="13"/>
      <c r="H421" s="13"/>
      <c r="I421" s="13"/>
      <c r="J421" s="13"/>
      <c r="K421" s="8"/>
      <c r="L421" s="9"/>
    </row>
    <row r="422">
      <c r="A422" s="10"/>
      <c r="B422" s="10"/>
      <c r="C422" s="10"/>
      <c r="D422" s="10"/>
      <c r="E422" s="29"/>
      <c r="F422" s="13"/>
      <c r="G422" s="13"/>
      <c r="H422" s="13"/>
      <c r="I422" s="13"/>
      <c r="J422" s="13"/>
      <c r="K422" s="8"/>
      <c r="L422" s="9"/>
    </row>
    <row r="423">
      <c r="A423" s="10"/>
      <c r="B423" s="10"/>
      <c r="C423" s="10"/>
      <c r="D423" s="10"/>
      <c r="E423" s="29"/>
      <c r="F423" s="13"/>
      <c r="G423" s="13"/>
      <c r="H423" s="13"/>
      <c r="I423" s="13"/>
      <c r="J423" s="13"/>
      <c r="K423" s="8"/>
      <c r="L423" s="9"/>
    </row>
    <row r="424">
      <c r="A424" s="10"/>
      <c r="B424" s="10"/>
      <c r="C424" s="10"/>
      <c r="D424" s="10"/>
      <c r="E424" s="29"/>
      <c r="F424" s="13"/>
      <c r="G424" s="13"/>
      <c r="H424" s="13"/>
      <c r="I424" s="13"/>
      <c r="J424" s="13"/>
      <c r="K424" s="8"/>
      <c r="L424" s="9"/>
    </row>
    <row r="425">
      <c r="A425" s="10"/>
      <c r="B425" s="10"/>
      <c r="C425" s="10"/>
      <c r="D425" s="10"/>
      <c r="E425" s="29"/>
      <c r="F425" s="13"/>
      <c r="G425" s="13"/>
      <c r="H425" s="13"/>
      <c r="I425" s="13"/>
      <c r="J425" s="13"/>
      <c r="K425" s="8"/>
      <c r="L425" s="9"/>
    </row>
    <row r="426">
      <c r="A426" s="10"/>
      <c r="B426" s="10"/>
      <c r="C426" s="10"/>
      <c r="D426" s="10"/>
      <c r="E426" s="29"/>
      <c r="F426" s="13"/>
      <c r="G426" s="13"/>
      <c r="H426" s="13"/>
      <c r="I426" s="13"/>
      <c r="J426" s="13"/>
      <c r="K426" s="8"/>
      <c r="L426" s="9"/>
    </row>
    <row r="427">
      <c r="A427" s="10"/>
      <c r="B427" s="10"/>
      <c r="C427" s="10"/>
      <c r="D427" s="10"/>
      <c r="E427" s="29"/>
      <c r="F427" s="13"/>
      <c r="G427" s="13"/>
      <c r="H427" s="13"/>
      <c r="I427" s="13"/>
      <c r="J427" s="13"/>
      <c r="K427" s="8"/>
      <c r="L427" s="9"/>
    </row>
    <row r="428">
      <c r="A428" s="10"/>
      <c r="B428" s="10"/>
      <c r="C428" s="10"/>
      <c r="D428" s="10"/>
      <c r="E428" s="29"/>
      <c r="F428" s="13"/>
      <c r="G428" s="13"/>
      <c r="H428" s="13"/>
      <c r="I428" s="13"/>
      <c r="J428" s="13"/>
      <c r="K428" s="8"/>
      <c r="L428" s="9"/>
    </row>
    <row r="429">
      <c r="A429" s="10"/>
      <c r="B429" s="10"/>
      <c r="C429" s="10"/>
      <c r="D429" s="10"/>
      <c r="E429" s="29"/>
      <c r="F429" s="13"/>
      <c r="G429" s="13"/>
      <c r="H429" s="13"/>
      <c r="I429" s="13"/>
      <c r="J429" s="13"/>
      <c r="K429" s="8"/>
      <c r="L429" s="9"/>
    </row>
    <row r="430">
      <c r="A430" s="10"/>
      <c r="B430" s="10"/>
      <c r="C430" s="10"/>
      <c r="D430" s="10"/>
      <c r="E430" s="29"/>
      <c r="F430" s="13"/>
      <c r="G430" s="13"/>
      <c r="H430" s="13"/>
      <c r="I430" s="13"/>
      <c r="J430" s="13"/>
      <c r="K430" s="8"/>
      <c r="L430" s="9"/>
    </row>
    <row r="431">
      <c r="A431" s="10"/>
      <c r="B431" s="10"/>
      <c r="C431" s="10"/>
      <c r="D431" s="10"/>
      <c r="E431" s="29"/>
      <c r="F431" s="13"/>
      <c r="G431" s="13"/>
      <c r="H431" s="13"/>
      <c r="I431" s="13"/>
      <c r="J431" s="13"/>
      <c r="K431" s="8"/>
      <c r="L431" s="9"/>
    </row>
    <row r="432">
      <c r="A432" s="10"/>
      <c r="B432" s="10"/>
      <c r="C432" s="10"/>
      <c r="D432" s="10"/>
      <c r="E432" s="29"/>
      <c r="F432" s="13"/>
      <c r="G432" s="13"/>
      <c r="H432" s="13"/>
      <c r="I432" s="13"/>
      <c r="J432" s="13"/>
      <c r="K432" s="8"/>
      <c r="L432" s="9"/>
    </row>
    <row r="433">
      <c r="A433" s="10"/>
      <c r="B433" s="10"/>
      <c r="C433" s="10"/>
      <c r="D433" s="10"/>
      <c r="E433" s="29"/>
      <c r="F433" s="13"/>
      <c r="G433" s="13"/>
      <c r="H433" s="13"/>
      <c r="I433" s="13"/>
      <c r="J433" s="13"/>
      <c r="K433" s="8"/>
      <c r="L433" s="9"/>
    </row>
    <row r="434">
      <c r="A434" s="10"/>
      <c r="B434" s="10"/>
      <c r="C434" s="10"/>
      <c r="D434" s="10"/>
      <c r="E434" s="29"/>
      <c r="F434" s="13"/>
      <c r="G434" s="13"/>
      <c r="H434" s="13"/>
      <c r="I434" s="13"/>
      <c r="J434" s="13"/>
      <c r="K434" s="8"/>
      <c r="L434" s="9"/>
    </row>
    <row r="435">
      <c r="A435" s="10"/>
      <c r="B435" s="10"/>
      <c r="C435" s="10"/>
      <c r="D435" s="10"/>
      <c r="E435" s="29"/>
      <c r="F435" s="13"/>
      <c r="G435" s="13"/>
      <c r="H435" s="13"/>
      <c r="I435" s="13"/>
      <c r="J435" s="13"/>
      <c r="K435" s="8"/>
      <c r="L435" s="9"/>
    </row>
    <row r="436">
      <c r="A436" s="10"/>
      <c r="B436" s="10"/>
      <c r="C436" s="10"/>
      <c r="D436" s="10"/>
      <c r="E436" s="29"/>
      <c r="F436" s="13"/>
      <c r="G436" s="13"/>
      <c r="H436" s="13"/>
      <c r="I436" s="13"/>
      <c r="J436" s="13"/>
      <c r="K436" s="8"/>
      <c r="L436" s="9"/>
    </row>
    <row r="437">
      <c r="A437" s="10"/>
      <c r="B437" s="10"/>
      <c r="C437" s="10"/>
      <c r="D437" s="10"/>
      <c r="E437" s="29"/>
      <c r="F437" s="13"/>
      <c r="G437" s="13"/>
      <c r="H437" s="13"/>
      <c r="I437" s="13"/>
      <c r="J437" s="13"/>
      <c r="K437" s="8"/>
      <c r="L437" s="9"/>
    </row>
    <row r="438">
      <c r="A438" s="10"/>
      <c r="B438" s="10"/>
      <c r="C438" s="10"/>
      <c r="D438" s="10"/>
      <c r="E438" s="29"/>
      <c r="F438" s="13"/>
      <c r="G438" s="13"/>
      <c r="H438" s="13"/>
      <c r="I438" s="13"/>
      <c r="J438" s="13"/>
      <c r="K438" s="8"/>
      <c r="L438" s="9"/>
    </row>
    <row r="439">
      <c r="A439" s="10"/>
      <c r="B439" s="10"/>
      <c r="C439" s="10"/>
      <c r="D439" s="10"/>
      <c r="E439" s="29"/>
      <c r="F439" s="13"/>
      <c r="G439" s="13"/>
      <c r="H439" s="13"/>
      <c r="I439" s="13"/>
      <c r="J439" s="13"/>
      <c r="K439" s="8"/>
      <c r="L439" s="9"/>
    </row>
    <row r="440">
      <c r="A440" s="10"/>
      <c r="B440" s="10"/>
      <c r="C440" s="10"/>
      <c r="D440" s="10"/>
      <c r="E440" s="29"/>
      <c r="F440" s="13"/>
      <c r="G440" s="13"/>
      <c r="H440" s="13"/>
      <c r="I440" s="13"/>
      <c r="J440" s="13"/>
      <c r="K440" s="8"/>
      <c r="L440" s="9"/>
    </row>
    <row r="441">
      <c r="A441" s="10"/>
      <c r="B441" s="10"/>
      <c r="C441" s="10"/>
      <c r="D441" s="10"/>
      <c r="E441" s="29"/>
      <c r="F441" s="13"/>
      <c r="G441" s="13"/>
      <c r="H441" s="13"/>
      <c r="I441" s="13"/>
      <c r="J441" s="13"/>
      <c r="K441" s="8"/>
      <c r="L441" s="9"/>
    </row>
    <row r="442">
      <c r="A442" s="10"/>
      <c r="B442" s="10"/>
      <c r="C442" s="10"/>
      <c r="D442" s="10"/>
      <c r="E442" s="29"/>
      <c r="F442" s="13"/>
      <c r="G442" s="13"/>
      <c r="H442" s="13"/>
      <c r="I442" s="13"/>
      <c r="J442" s="13"/>
      <c r="K442" s="8"/>
      <c r="L442" s="9"/>
    </row>
    <row r="443">
      <c r="A443" s="10"/>
      <c r="B443" s="10"/>
      <c r="C443" s="10"/>
      <c r="D443" s="10"/>
      <c r="E443" s="29"/>
      <c r="F443" s="13"/>
      <c r="G443" s="13"/>
      <c r="H443" s="13"/>
      <c r="I443" s="13"/>
      <c r="J443" s="13"/>
      <c r="K443" s="8"/>
      <c r="L443" s="9"/>
    </row>
    <row r="444">
      <c r="A444" s="10"/>
      <c r="B444" s="10"/>
      <c r="C444" s="10"/>
      <c r="D444" s="10"/>
      <c r="E444" s="29"/>
      <c r="F444" s="13"/>
      <c r="G444" s="13"/>
      <c r="H444" s="13"/>
      <c r="I444" s="13"/>
      <c r="J444" s="13"/>
      <c r="K444" s="8"/>
      <c r="L444" s="9"/>
    </row>
    <row r="445">
      <c r="A445" s="10"/>
      <c r="B445" s="10"/>
      <c r="C445" s="10"/>
      <c r="D445" s="10"/>
      <c r="E445" s="29"/>
      <c r="F445" s="13"/>
      <c r="G445" s="13"/>
      <c r="H445" s="13"/>
      <c r="I445" s="13"/>
      <c r="J445" s="13"/>
      <c r="K445" s="8"/>
      <c r="L445" s="9"/>
    </row>
    <row r="446">
      <c r="A446" s="10"/>
      <c r="B446" s="10"/>
      <c r="C446" s="10"/>
      <c r="D446" s="10"/>
      <c r="E446" s="29"/>
      <c r="F446" s="13"/>
      <c r="G446" s="13"/>
      <c r="H446" s="13"/>
      <c r="I446" s="13"/>
      <c r="J446" s="13"/>
      <c r="K446" s="8"/>
      <c r="L446" s="9"/>
    </row>
    <row r="447">
      <c r="A447" s="10"/>
      <c r="B447" s="10"/>
      <c r="C447" s="10"/>
      <c r="D447" s="10"/>
      <c r="E447" s="29"/>
      <c r="F447" s="13"/>
      <c r="G447" s="13"/>
      <c r="H447" s="13"/>
      <c r="I447" s="13"/>
      <c r="J447" s="13"/>
      <c r="K447" s="8"/>
      <c r="L447" s="9"/>
    </row>
    <row r="448">
      <c r="A448" s="10"/>
      <c r="B448" s="10"/>
      <c r="C448" s="10"/>
      <c r="D448" s="10"/>
      <c r="E448" s="29"/>
      <c r="F448" s="13"/>
      <c r="G448" s="13"/>
      <c r="H448" s="13"/>
      <c r="I448" s="13"/>
      <c r="J448" s="13"/>
      <c r="K448" s="8"/>
      <c r="L448" s="9"/>
    </row>
    <row r="449">
      <c r="A449" s="10"/>
      <c r="B449" s="10"/>
      <c r="C449" s="10"/>
      <c r="D449" s="10"/>
      <c r="E449" s="29"/>
      <c r="F449" s="13"/>
      <c r="G449" s="13"/>
      <c r="H449" s="13"/>
      <c r="I449" s="13"/>
      <c r="J449" s="13"/>
      <c r="K449" s="8"/>
      <c r="L449" s="9"/>
    </row>
    <row r="450">
      <c r="A450" s="10"/>
      <c r="B450" s="10"/>
      <c r="C450" s="10"/>
      <c r="D450" s="10"/>
      <c r="E450" s="29"/>
      <c r="F450" s="13"/>
      <c r="G450" s="13"/>
      <c r="H450" s="13"/>
      <c r="I450" s="13"/>
      <c r="J450" s="13"/>
      <c r="K450" s="8"/>
      <c r="L450" s="9"/>
    </row>
    <row r="451">
      <c r="A451" s="10"/>
      <c r="B451" s="10"/>
      <c r="C451" s="10"/>
      <c r="D451" s="10"/>
      <c r="E451" s="29"/>
      <c r="F451" s="13"/>
      <c r="G451" s="13"/>
      <c r="H451" s="13"/>
      <c r="I451" s="13"/>
      <c r="J451" s="13"/>
      <c r="K451" s="8"/>
      <c r="L451" s="9"/>
    </row>
    <row r="452">
      <c r="A452" s="10"/>
      <c r="B452" s="10"/>
      <c r="C452" s="10"/>
      <c r="D452" s="10"/>
      <c r="E452" s="29"/>
      <c r="F452" s="13"/>
      <c r="G452" s="13"/>
      <c r="H452" s="13"/>
      <c r="I452" s="13"/>
      <c r="J452" s="13"/>
      <c r="K452" s="8"/>
      <c r="L452" s="9"/>
    </row>
    <row r="453">
      <c r="A453" s="10"/>
      <c r="B453" s="10"/>
      <c r="C453" s="10"/>
      <c r="D453" s="10"/>
      <c r="E453" s="29"/>
      <c r="F453" s="13"/>
      <c r="G453" s="13"/>
      <c r="H453" s="13"/>
      <c r="I453" s="13"/>
      <c r="J453" s="13"/>
      <c r="K453" s="8"/>
      <c r="L453" s="9"/>
    </row>
    <row r="454">
      <c r="A454" s="10"/>
      <c r="B454" s="10"/>
      <c r="C454" s="10"/>
      <c r="D454" s="10"/>
      <c r="E454" s="29"/>
      <c r="F454" s="13"/>
      <c r="G454" s="13"/>
      <c r="H454" s="13"/>
      <c r="I454" s="13"/>
      <c r="J454" s="13"/>
      <c r="K454" s="8"/>
      <c r="L454" s="9"/>
    </row>
    <row r="455">
      <c r="A455" s="10"/>
      <c r="B455" s="10"/>
      <c r="C455" s="10"/>
      <c r="D455" s="10"/>
      <c r="E455" s="29"/>
      <c r="F455" s="13"/>
      <c r="G455" s="13"/>
      <c r="H455" s="13"/>
      <c r="I455" s="13"/>
      <c r="J455" s="13"/>
      <c r="K455" s="8"/>
      <c r="L455" s="9"/>
    </row>
    <row r="456">
      <c r="A456" s="10"/>
      <c r="B456" s="10"/>
      <c r="C456" s="10"/>
      <c r="D456" s="10"/>
      <c r="E456" s="29"/>
      <c r="F456" s="13"/>
      <c r="G456" s="13"/>
      <c r="H456" s="13"/>
      <c r="I456" s="13"/>
      <c r="J456" s="13"/>
      <c r="K456" s="8"/>
      <c r="L456" s="9"/>
    </row>
    <row r="457">
      <c r="A457" s="10"/>
      <c r="B457" s="10"/>
      <c r="C457" s="10"/>
      <c r="D457" s="10"/>
      <c r="E457" s="29"/>
      <c r="F457" s="13"/>
      <c r="G457" s="13"/>
      <c r="H457" s="13"/>
      <c r="I457" s="13"/>
      <c r="J457" s="13"/>
      <c r="K457" s="8"/>
      <c r="L457" s="9"/>
    </row>
    <row r="458">
      <c r="A458" s="10"/>
      <c r="B458" s="10"/>
      <c r="C458" s="10"/>
      <c r="D458" s="10"/>
      <c r="E458" s="29"/>
      <c r="F458" s="13"/>
      <c r="G458" s="13"/>
      <c r="H458" s="13"/>
      <c r="I458" s="13"/>
      <c r="J458" s="13"/>
      <c r="K458" s="8"/>
      <c r="L458" s="9"/>
    </row>
    <row r="459">
      <c r="A459" s="10"/>
      <c r="B459" s="10"/>
      <c r="C459" s="10"/>
      <c r="D459" s="10"/>
      <c r="E459" s="29"/>
      <c r="F459" s="13"/>
      <c r="G459" s="13"/>
      <c r="H459" s="13"/>
      <c r="I459" s="13"/>
      <c r="J459" s="13"/>
      <c r="K459" s="8"/>
      <c r="L459" s="9"/>
    </row>
    <row r="460">
      <c r="A460" s="10"/>
      <c r="B460" s="10"/>
      <c r="C460" s="10"/>
      <c r="D460" s="10"/>
      <c r="E460" s="29"/>
      <c r="F460" s="13"/>
      <c r="G460" s="13"/>
      <c r="H460" s="13"/>
      <c r="I460" s="13"/>
      <c r="J460" s="13"/>
      <c r="K460" s="8"/>
      <c r="L460" s="9"/>
    </row>
    <row r="461">
      <c r="A461" s="10"/>
      <c r="B461" s="10"/>
      <c r="C461" s="10"/>
      <c r="D461" s="10"/>
      <c r="E461" s="29"/>
      <c r="F461" s="13"/>
      <c r="G461" s="13"/>
      <c r="H461" s="13"/>
      <c r="I461" s="13"/>
      <c r="J461" s="13"/>
      <c r="K461" s="8"/>
      <c r="L461" s="9"/>
    </row>
    <row r="462">
      <c r="A462" s="10"/>
      <c r="B462" s="10"/>
      <c r="C462" s="10"/>
      <c r="D462" s="10"/>
      <c r="E462" s="29"/>
      <c r="F462" s="13"/>
      <c r="G462" s="13"/>
      <c r="H462" s="13"/>
      <c r="I462" s="13"/>
      <c r="J462" s="13"/>
      <c r="K462" s="8"/>
      <c r="L462" s="9"/>
    </row>
    <row r="463">
      <c r="A463" s="10"/>
      <c r="B463" s="10"/>
      <c r="C463" s="10"/>
      <c r="D463" s="10"/>
      <c r="E463" s="29"/>
      <c r="F463" s="13"/>
      <c r="G463" s="13"/>
      <c r="H463" s="13"/>
      <c r="I463" s="13"/>
      <c r="J463" s="13"/>
      <c r="K463" s="8"/>
      <c r="L463" s="9"/>
    </row>
    <row r="464">
      <c r="A464" s="10"/>
      <c r="B464" s="10"/>
      <c r="C464" s="10"/>
      <c r="D464" s="10"/>
      <c r="E464" s="29"/>
      <c r="F464" s="13"/>
      <c r="G464" s="13"/>
      <c r="H464" s="13"/>
      <c r="I464" s="13"/>
      <c r="J464" s="13"/>
      <c r="K464" s="8"/>
      <c r="L464" s="9"/>
    </row>
    <row r="465">
      <c r="A465" s="10"/>
      <c r="B465" s="10"/>
      <c r="C465" s="10"/>
      <c r="D465" s="10"/>
      <c r="E465" s="29"/>
      <c r="F465" s="13"/>
      <c r="G465" s="13"/>
      <c r="H465" s="13"/>
      <c r="I465" s="13"/>
      <c r="J465" s="13"/>
      <c r="K465" s="8"/>
      <c r="L465" s="9"/>
    </row>
    <row r="466">
      <c r="A466" s="10"/>
      <c r="B466" s="10"/>
      <c r="C466" s="10"/>
      <c r="D466" s="10"/>
      <c r="E466" s="29"/>
      <c r="F466" s="13"/>
      <c r="G466" s="13"/>
      <c r="H466" s="13"/>
      <c r="I466" s="13"/>
      <c r="J466" s="13"/>
      <c r="K466" s="8"/>
      <c r="L466" s="9"/>
    </row>
    <row r="467">
      <c r="A467" s="10"/>
      <c r="B467" s="10"/>
      <c r="C467" s="10"/>
      <c r="D467" s="10"/>
      <c r="E467" s="29"/>
      <c r="F467" s="13"/>
      <c r="G467" s="13"/>
      <c r="H467" s="13"/>
      <c r="I467" s="13"/>
      <c r="J467" s="13"/>
      <c r="K467" s="8"/>
      <c r="L467" s="9"/>
    </row>
    <row r="468">
      <c r="A468" s="10"/>
      <c r="B468" s="10"/>
      <c r="C468" s="10"/>
      <c r="D468" s="10"/>
      <c r="E468" s="29"/>
      <c r="F468" s="13"/>
      <c r="G468" s="13"/>
      <c r="H468" s="13"/>
      <c r="I468" s="13"/>
      <c r="J468" s="13"/>
      <c r="K468" s="8"/>
      <c r="L468" s="9"/>
    </row>
    <row r="469">
      <c r="A469" s="10"/>
      <c r="B469" s="10"/>
      <c r="C469" s="10"/>
      <c r="D469" s="10"/>
      <c r="E469" s="29"/>
      <c r="F469" s="13"/>
      <c r="G469" s="13"/>
      <c r="H469" s="13"/>
      <c r="I469" s="13"/>
      <c r="J469" s="13"/>
      <c r="K469" s="8"/>
      <c r="L469" s="9"/>
    </row>
    <row r="470">
      <c r="A470" s="10"/>
      <c r="B470" s="10"/>
      <c r="C470" s="10"/>
      <c r="D470" s="10"/>
      <c r="E470" s="29"/>
      <c r="F470" s="13"/>
      <c r="G470" s="13"/>
      <c r="H470" s="13"/>
      <c r="I470" s="13"/>
      <c r="J470" s="13"/>
      <c r="K470" s="8"/>
      <c r="L470" s="9"/>
    </row>
    <row r="471">
      <c r="A471" s="10"/>
      <c r="B471" s="10"/>
      <c r="C471" s="10"/>
      <c r="D471" s="10"/>
      <c r="E471" s="29"/>
      <c r="F471" s="13"/>
      <c r="G471" s="13"/>
      <c r="H471" s="13"/>
      <c r="I471" s="13"/>
      <c r="J471" s="13"/>
      <c r="K471" s="8"/>
      <c r="L471" s="9"/>
    </row>
    <row r="472">
      <c r="A472" s="10"/>
      <c r="B472" s="10"/>
      <c r="C472" s="10"/>
      <c r="D472" s="10"/>
      <c r="E472" s="29"/>
      <c r="F472" s="13"/>
      <c r="G472" s="13"/>
      <c r="H472" s="13"/>
      <c r="I472" s="13"/>
      <c r="J472" s="13"/>
      <c r="K472" s="8"/>
      <c r="L472" s="9"/>
    </row>
    <row r="473">
      <c r="A473" s="10"/>
      <c r="B473" s="10"/>
      <c r="C473" s="10"/>
      <c r="D473" s="10"/>
      <c r="E473" s="29"/>
      <c r="F473" s="13"/>
      <c r="G473" s="13"/>
      <c r="H473" s="13"/>
      <c r="I473" s="13"/>
      <c r="J473" s="13"/>
      <c r="K473" s="8"/>
      <c r="L473" s="9"/>
    </row>
    <row r="474">
      <c r="A474" s="10"/>
      <c r="B474" s="10"/>
      <c r="C474" s="10"/>
      <c r="D474" s="10"/>
      <c r="E474" s="29"/>
      <c r="F474" s="13"/>
      <c r="G474" s="13"/>
      <c r="H474" s="13"/>
      <c r="I474" s="13"/>
      <c r="J474" s="13"/>
      <c r="K474" s="8"/>
      <c r="L474" s="9"/>
    </row>
    <row r="475">
      <c r="A475" s="10"/>
      <c r="B475" s="10"/>
      <c r="C475" s="10"/>
      <c r="D475" s="10"/>
      <c r="E475" s="29"/>
      <c r="F475" s="13"/>
      <c r="G475" s="13"/>
      <c r="H475" s="13"/>
      <c r="I475" s="13"/>
      <c r="J475" s="13"/>
      <c r="K475" s="8"/>
      <c r="L475" s="9"/>
    </row>
    <row r="476">
      <c r="A476" s="10"/>
      <c r="B476" s="10"/>
      <c r="C476" s="10"/>
      <c r="D476" s="10"/>
      <c r="E476" s="29"/>
      <c r="F476" s="13"/>
      <c r="G476" s="13"/>
      <c r="H476" s="13"/>
      <c r="I476" s="13"/>
      <c r="J476" s="13"/>
      <c r="K476" s="8"/>
      <c r="L476" s="9"/>
    </row>
    <row r="477">
      <c r="A477" s="10"/>
      <c r="B477" s="10"/>
      <c r="C477" s="10"/>
      <c r="D477" s="10"/>
      <c r="E477" s="29"/>
      <c r="F477" s="13"/>
      <c r="G477" s="13"/>
      <c r="H477" s="13"/>
      <c r="I477" s="13"/>
      <c r="J477" s="13"/>
      <c r="K477" s="8"/>
      <c r="L477" s="9"/>
    </row>
    <row r="478">
      <c r="A478" s="10"/>
      <c r="B478" s="10"/>
      <c r="C478" s="10"/>
      <c r="D478" s="10"/>
      <c r="E478" s="29"/>
      <c r="F478" s="13"/>
      <c r="G478" s="13"/>
      <c r="H478" s="13"/>
      <c r="I478" s="13"/>
      <c r="J478" s="13"/>
      <c r="K478" s="8"/>
      <c r="L478" s="9"/>
    </row>
    <row r="479">
      <c r="A479" s="10"/>
      <c r="B479" s="10"/>
      <c r="C479" s="10"/>
      <c r="D479" s="10"/>
      <c r="E479" s="29"/>
      <c r="F479" s="13"/>
      <c r="G479" s="13"/>
      <c r="H479" s="13"/>
      <c r="I479" s="13"/>
      <c r="J479" s="13"/>
      <c r="K479" s="8"/>
      <c r="L479" s="9"/>
    </row>
    <row r="480">
      <c r="A480" s="10"/>
      <c r="B480" s="10"/>
      <c r="C480" s="10"/>
      <c r="D480" s="10"/>
      <c r="E480" s="29"/>
      <c r="F480" s="13"/>
      <c r="G480" s="13"/>
      <c r="H480" s="13"/>
      <c r="I480" s="13"/>
      <c r="J480" s="13"/>
      <c r="K480" s="8"/>
      <c r="L480" s="9"/>
    </row>
    <row r="481">
      <c r="A481" s="10"/>
      <c r="B481" s="10"/>
      <c r="C481" s="10"/>
      <c r="D481" s="10"/>
      <c r="E481" s="29"/>
      <c r="F481" s="13"/>
      <c r="G481" s="13"/>
      <c r="H481" s="13"/>
      <c r="I481" s="13"/>
      <c r="J481" s="13"/>
      <c r="K481" s="8"/>
      <c r="L481" s="9"/>
    </row>
    <row r="482">
      <c r="A482" s="10"/>
      <c r="B482" s="10"/>
      <c r="C482" s="10"/>
      <c r="D482" s="10"/>
      <c r="E482" s="29"/>
      <c r="F482" s="13"/>
      <c r="G482" s="13"/>
      <c r="H482" s="13"/>
      <c r="I482" s="13"/>
      <c r="J482" s="13"/>
      <c r="K482" s="8"/>
      <c r="L482" s="9"/>
    </row>
    <row r="483">
      <c r="A483" s="10"/>
      <c r="B483" s="10"/>
      <c r="C483" s="10"/>
      <c r="D483" s="10"/>
      <c r="E483" s="29"/>
      <c r="F483" s="13"/>
      <c r="G483" s="13"/>
      <c r="H483" s="13"/>
      <c r="I483" s="13"/>
      <c r="J483" s="13"/>
      <c r="K483" s="8"/>
      <c r="L483" s="9"/>
    </row>
    <row r="484">
      <c r="A484" s="10"/>
      <c r="B484" s="10"/>
      <c r="C484" s="10"/>
      <c r="D484" s="10"/>
      <c r="E484" s="29"/>
      <c r="F484" s="13"/>
      <c r="G484" s="13"/>
      <c r="H484" s="13"/>
      <c r="I484" s="13"/>
      <c r="J484" s="13"/>
      <c r="K484" s="8"/>
      <c r="L484" s="9"/>
    </row>
    <row r="485">
      <c r="A485" s="10"/>
      <c r="B485" s="10"/>
      <c r="C485" s="10"/>
      <c r="D485" s="10"/>
      <c r="E485" s="29"/>
      <c r="F485" s="13"/>
      <c r="G485" s="13"/>
      <c r="H485" s="13"/>
      <c r="I485" s="13"/>
      <c r="J485" s="13"/>
      <c r="K485" s="8"/>
      <c r="L485" s="9"/>
    </row>
    <row r="486">
      <c r="A486" s="10"/>
      <c r="B486" s="10"/>
      <c r="C486" s="10"/>
      <c r="D486" s="10"/>
      <c r="E486" s="29"/>
      <c r="F486" s="13"/>
      <c r="G486" s="13"/>
      <c r="H486" s="13"/>
      <c r="I486" s="13"/>
      <c r="J486" s="13"/>
      <c r="K486" s="8"/>
      <c r="L486" s="9"/>
    </row>
    <row r="487">
      <c r="A487" s="10"/>
      <c r="B487" s="10"/>
      <c r="C487" s="10"/>
      <c r="D487" s="10"/>
      <c r="E487" s="29"/>
      <c r="F487" s="13"/>
      <c r="G487" s="13"/>
      <c r="H487" s="13"/>
      <c r="I487" s="13"/>
      <c r="J487" s="13"/>
      <c r="K487" s="8"/>
      <c r="L487" s="9"/>
    </row>
    <row r="488">
      <c r="A488" s="10"/>
      <c r="B488" s="10"/>
      <c r="C488" s="10"/>
      <c r="D488" s="10"/>
      <c r="E488" s="29"/>
      <c r="F488" s="13"/>
      <c r="G488" s="13"/>
      <c r="H488" s="13"/>
      <c r="I488" s="13"/>
      <c r="J488" s="13"/>
      <c r="K488" s="8"/>
      <c r="L488" s="9"/>
    </row>
    <row r="489">
      <c r="A489" s="10"/>
      <c r="B489" s="10"/>
      <c r="C489" s="10"/>
      <c r="D489" s="10"/>
      <c r="E489" s="29"/>
      <c r="F489" s="13"/>
      <c r="G489" s="13"/>
      <c r="H489" s="13"/>
      <c r="I489" s="13"/>
      <c r="J489" s="13"/>
      <c r="K489" s="8"/>
      <c r="L489" s="9"/>
    </row>
    <row r="490">
      <c r="A490" s="10"/>
      <c r="B490" s="10"/>
      <c r="C490" s="10"/>
      <c r="D490" s="10"/>
      <c r="E490" s="29"/>
      <c r="F490" s="13"/>
      <c r="G490" s="13"/>
      <c r="H490" s="13"/>
      <c r="I490" s="13"/>
      <c r="J490" s="13"/>
      <c r="K490" s="8"/>
      <c r="L490" s="9"/>
    </row>
    <row r="491">
      <c r="A491" s="10"/>
      <c r="B491" s="10"/>
      <c r="C491" s="10"/>
      <c r="D491" s="10"/>
      <c r="E491" s="29"/>
      <c r="F491" s="13"/>
      <c r="G491" s="13"/>
      <c r="H491" s="13"/>
      <c r="I491" s="13"/>
      <c r="J491" s="13"/>
      <c r="K491" s="8"/>
      <c r="L491" s="9"/>
    </row>
    <row r="492">
      <c r="A492" s="10"/>
      <c r="B492" s="10"/>
      <c r="C492" s="10"/>
      <c r="D492" s="10"/>
      <c r="E492" s="29"/>
      <c r="F492" s="13"/>
      <c r="G492" s="13"/>
      <c r="H492" s="13"/>
      <c r="I492" s="13"/>
      <c r="J492" s="13"/>
      <c r="K492" s="8"/>
      <c r="L492" s="9"/>
    </row>
    <row r="493">
      <c r="A493" s="10"/>
      <c r="B493" s="10"/>
      <c r="C493" s="10"/>
      <c r="D493" s="10"/>
      <c r="E493" s="29"/>
      <c r="F493" s="13"/>
      <c r="G493" s="13"/>
      <c r="H493" s="13"/>
      <c r="I493" s="13"/>
      <c r="J493" s="13"/>
      <c r="K493" s="8"/>
      <c r="L493" s="9"/>
    </row>
    <row r="494">
      <c r="A494" s="10"/>
      <c r="B494" s="10"/>
      <c r="C494" s="10"/>
      <c r="D494" s="10"/>
      <c r="E494" s="29"/>
      <c r="F494" s="13"/>
      <c r="G494" s="13"/>
      <c r="H494" s="13"/>
      <c r="I494" s="13"/>
      <c r="J494" s="13"/>
      <c r="K494" s="8"/>
      <c r="L494" s="9"/>
    </row>
    <row r="495">
      <c r="A495" s="10"/>
      <c r="B495" s="10"/>
      <c r="C495" s="10"/>
      <c r="D495" s="10"/>
      <c r="E495" s="29"/>
      <c r="F495" s="13"/>
      <c r="G495" s="13"/>
      <c r="H495" s="13"/>
      <c r="I495" s="13"/>
      <c r="J495" s="13"/>
      <c r="K495" s="8"/>
      <c r="L495" s="9"/>
    </row>
    <row r="496">
      <c r="A496" s="10"/>
      <c r="B496" s="10"/>
      <c r="C496" s="10"/>
      <c r="D496" s="10"/>
      <c r="E496" s="29"/>
      <c r="F496" s="13"/>
      <c r="G496" s="13"/>
      <c r="H496" s="13"/>
      <c r="I496" s="13"/>
      <c r="J496" s="13"/>
      <c r="K496" s="8"/>
      <c r="L496" s="9"/>
    </row>
    <row r="497">
      <c r="A497" s="10"/>
      <c r="B497" s="10"/>
      <c r="C497" s="10"/>
      <c r="D497" s="10"/>
      <c r="E497" s="29"/>
      <c r="F497" s="13"/>
      <c r="G497" s="13"/>
      <c r="H497" s="13"/>
      <c r="I497" s="13"/>
      <c r="J497" s="13"/>
      <c r="K497" s="8"/>
      <c r="L497" s="9"/>
    </row>
    <row r="498">
      <c r="A498" s="10"/>
      <c r="B498" s="10"/>
      <c r="C498" s="10"/>
      <c r="D498" s="10"/>
      <c r="E498" s="29"/>
      <c r="F498" s="13"/>
      <c r="G498" s="13"/>
      <c r="H498" s="13"/>
      <c r="I498" s="13"/>
      <c r="J498" s="13"/>
      <c r="K498" s="8"/>
      <c r="L498" s="9"/>
    </row>
    <row r="499">
      <c r="A499" s="10"/>
      <c r="B499" s="10"/>
      <c r="C499" s="10"/>
      <c r="D499" s="10"/>
      <c r="E499" s="29"/>
      <c r="F499" s="13"/>
      <c r="G499" s="13"/>
      <c r="H499" s="13"/>
      <c r="I499" s="13"/>
      <c r="J499" s="13"/>
      <c r="K499" s="8"/>
      <c r="L499" s="9"/>
    </row>
    <row r="500">
      <c r="A500" s="10"/>
      <c r="B500" s="10"/>
      <c r="C500" s="10"/>
      <c r="D500" s="10"/>
      <c r="E500" s="29"/>
      <c r="F500" s="13"/>
      <c r="G500" s="13"/>
      <c r="H500" s="13"/>
      <c r="I500" s="13"/>
      <c r="J500" s="13"/>
      <c r="K500" s="8"/>
      <c r="L500" s="9"/>
    </row>
    <row r="501">
      <c r="A501" s="10"/>
      <c r="B501" s="10"/>
      <c r="C501" s="10"/>
      <c r="D501" s="10"/>
      <c r="E501" s="29"/>
      <c r="F501" s="13"/>
      <c r="G501" s="13"/>
      <c r="H501" s="13"/>
      <c r="I501" s="13"/>
      <c r="J501" s="13"/>
      <c r="K501" s="8"/>
      <c r="L501" s="9"/>
    </row>
    <row r="502">
      <c r="A502" s="10"/>
      <c r="B502" s="10"/>
      <c r="C502" s="10"/>
      <c r="D502" s="10"/>
      <c r="E502" s="29"/>
      <c r="F502" s="13"/>
      <c r="G502" s="13"/>
      <c r="H502" s="13"/>
      <c r="I502" s="13"/>
      <c r="J502" s="13"/>
      <c r="K502" s="8"/>
      <c r="L502" s="9"/>
    </row>
    <row r="503">
      <c r="A503" s="10"/>
      <c r="B503" s="10"/>
      <c r="C503" s="10"/>
      <c r="D503" s="10"/>
      <c r="E503" s="29"/>
      <c r="F503" s="13"/>
      <c r="G503" s="13"/>
      <c r="H503" s="13"/>
      <c r="I503" s="13"/>
      <c r="J503" s="13"/>
      <c r="K503" s="8"/>
      <c r="L503" s="9"/>
    </row>
    <row r="504">
      <c r="A504" s="10"/>
      <c r="B504" s="10"/>
      <c r="C504" s="10"/>
      <c r="D504" s="10"/>
      <c r="E504" s="29"/>
      <c r="F504" s="13"/>
      <c r="G504" s="13"/>
      <c r="H504" s="13"/>
      <c r="I504" s="13"/>
      <c r="J504" s="13"/>
      <c r="K504" s="8"/>
      <c r="L504" s="9"/>
    </row>
    <row r="505">
      <c r="A505" s="10"/>
      <c r="B505" s="10"/>
      <c r="C505" s="10"/>
      <c r="D505" s="10"/>
      <c r="E505" s="29"/>
      <c r="F505" s="13"/>
      <c r="G505" s="13"/>
      <c r="H505" s="13"/>
      <c r="I505" s="13"/>
      <c r="J505" s="13"/>
      <c r="K505" s="8"/>
      <c r="L505" s="9"/>
    </row>
    <row r="506">
      <c r="A506" s="10"/>
      <c r="B506" s="10"/>
      <c r="C506" s="10"/>
      <c r="D506" s="10"/>
      <c r="E506" s="29"/>
      <c r="F506" s="13"/>
      <c r="G506" s="13"/>
      <c r="H506" s="13"/>
      <c r="I506" s="13"/>
      <c r="J506" s="13"/>
      <c r="K506" s="8"/>
      <c r="L506" s="9"/>
    </row>
    <row r="507">
      <c r="A507" s="10"/>
      <c r="B507" s="10"/>
      <c r="C507" s="10"/>
      <c r="D507" s="10"/>
      <c r="E507" s="29"/>
      <c r="F507" s="13"/>
      <c r="G507" s="13"/>
      <c r="H507" s="13"/>
      <c r="I507" s="13"/>
      <c r="J507" s="13"/>
      <c r="K507" s="8"/>
      <c r="L507" s="9"/>
    </row>
    <row r="508">
      <c r="A508" s="10"/>
      <c r="B508" s="10"/>
      <c r="C508" s="10"/>
      <c r="D508" s="10"/>
      <c r="E508" s="29"/>
      <c r="F508" s="13"/>
      <c r="G508" s="13"/>
      <c r="H508" s="13"/>
      <c r="I508" s="13"/>
      <c r="J508" s="13"/>
      <c r="K508" s="8"/>
      <c r="L508" s="9"/>
    </row>
    <row r="509">
      <c r="A509" s="10"/>
      <c r="B509" s="10"/>
      <c r="C509" s="10"/>
      <c r="D509" s="10"/>
      <c r="E509" s="29"/>
      <c r="F509" s="13"/>
      <c r="G509" s="13"/>
      <c r="H509" s="13"/>
      <c r="I509" s="13"/>
      <c r="J509" s="13"/>
      <c r="K509" s="8"/>
      <c r="L509" s="9"/>
    </row>
    <row r="510">
      <c r="A510" s="10"/>
      <c r="B510" s="10"/>
      <c r="C510" s="10"/>
      <c r="D510" s="10"/>
      <c r="E510" s="29"/>
      <c r="F510" s="13"/>
      <c r="G510" s="13"/>
      <c r="H510" s="13"/>
      <c r="I510" s="13"/>
      <c r="J510" s="13"/>
      <c r="K510" s="8"/>
      <c r="L510" s="9"/>
    </row>
    <row r="511">
      <c r="A511" s="10"/>
      <c r="B511" s="10"/>
      <c r="C511" s="10"/>
      <c r="D511" s="10"/>
      <c r="E511" s="29"/>
      <c r="F511" s="13"/>
      <c r="G511" s="13"/>
      <c r="H511" s="13"/>
      <c r="I511" s="13"/>
      <c r="J511" s="13"/>
      <c r="K511" s="8"/>
      <c r="L511" s="9"/>
    </row>
    <row r="512">
      <c r="A512" s="10"/>
      <c r="B512" s="10"/>
      <c r="C512" s="10"/>
      <c r="D512" s="10"/>
      <c r="E512" s="29"/>
      <c r="F512" s="13"/>
      <c r="G512" s="13"/>
      <c r="H512" s="13"/>
      <c r="I512" s="13"/>
      <c r="J512" s="13"/>
      <c r="K512" s="8"/>
      <c r="L512" s="9"/>
    </row>
    <row r="513">
      <c r="A513" s="10"/>
      <c r="B513" s="10"/>
      <c r="C513" s="10"/>
      <c r="D513" s="10"/>
      <c r="E513" s="29"/>
      <c r="F513" s="13"/>
      <c r="G513" s="13"/>
      <c r="H513" s="13"/>
      <c r="I513" s="13"/>
      <c r="J513" s="13"/>
      <c r="K513" s="8"/>
      <c r="L513" s="9"/>
    </row>
    <row r="514">
      <c r="A514" s="10"/>
      <c r="B514" s="10"/>
      <c r="C514" s="10"/>
      <c r="D514" s="10"/>
      <c r="E514" s="29"/>
      <c r="F514" s="13"/>
      <c r="G514" s="13"/>
      <c r="H514" s="13"/>
      <c r="I514" s="13"/>
      <c r="J514" s="13"/>
      <c r="K514" s="8"/>
      <c r="L514" s="9"/>
    </row>
    <row r="515">
      <c r="A515" s="10"/>
      <c r="B515" s="10"/>
      <c r="C515" s="10"/>
      <c r="D515" s="10"/>
      <c r="E515" s="29"/>
      <c r="F515" s="13"/>
      <c r="G515" s="13"/>
      <c r="H515" s="13"/>
      <c r="I515" s="13"/>
      <c r="J515" s="13"/>
      <c r="K515" s="8"/>
      <c r="L515" s="9"/>
    </row>
    <row r="516">
      <c r="A516" s="10"/>
      <c r="B516" s="10"/>
      <c r="C516" s="10"/>
      <c r="D516" s="10"/>
      <c r="E516" s="29"/>
      <c r="F516" s="13"/>
      <c r="G516" s="13"/>
      <c r="H516" s="13"/>
      <c r="I516" s="13"/>
      <c r="J516" s="13"/>
      <c r="K516" s="8"/>
      <c r="L516" s="9"/>
    </row>
    <row r="517">
      <c r="A517" s="10"/>
      <c r="B517" s="10"/>
      <c r="C517" s="10"/>
      <c r="D517" s="10"/>
      <c r="E517" s="29"/>
      <c r="F517" s="13"/>
      <c r="G517" s="13"/>
      <c r="H517" s="13"/>
      <c r="I517" s="13"/>
      <c r="J517" s="13"/>
      <c r="K517" s="8"/>
      <c r="L517" s="9"/>
    </row>
    <row r="518">
      <c r="A518" s="10"/>
      <c r="B518" s="10"/>
      <c r="C518" s="10"/>
      <c r="D518" s="10"/>
      <c r="E518" s="29"/>
      <c r="F518" s="13"/>
      <c r="G518" s="13"/>
      <c r="H518" s="13"/>
      <c r="I518" s="13"/>
      <c r="J518" s="13"/>
      <c r="K518" s="8"/>
      <c r="L518" s="9"/>
    </row>
    <row r="519">
      <c r="A519" s="10"/>
      <c r="B519" s="10"/>
      <c r="C519" s="10"/>
      <c r="D519" s="10"/>
      <c r="E519" s="29"/>
      <c r="F519" s="13"/>
      <c r="G519" s="13"/>
      <c r="H519" s="13"/>
      <c r="I519" s="13"/>
      <c r="J519" s="13"/>
      <c r="K519" s="8"/>
      <c r="L519" s="9"/>
    </row>
    <row r="520">
      <c r="A520" s="10"/>
      <c r="B520" s="10"/>
      <c r="C520" s="10"/>
      <c r="D520" s="10"/>
      <c r="E520" s="29"/>
      <c r="F520" s="13"/>
      <c r="G520" s="13"/>
      <c r="H520" s="13"/>
      <c r="I520" s="13"/>
      <c r="J520" s="13"/>
      <c r="K520" s="8"/>
      <c r="L520" s="9"/>
    </row>
    <row r="521">
      <c r="A521" s="10"/>
      <c r="B521" s="10"/>
      <c r="C521" s="10"/>
      <c r="D521" s="10"/>
      <c r="E521" s="29"/>
      <c r="F521" s="13"/>
      <c r="G521" s="13"/>
      <c r="H521" s="13"/>
      <c r="I521" s="13"/>
      <c r="J521" s="13"/>
      <c r="K521" s="8"/>
      <c r="L521" s="9"/>
    </row>
    <row r="522">
      <c r="A522" s="10"/>
      <c r="B522" s="10"/>
      <c r="C522" s="10"/>
      <c r="D522" s="10"/>
      <c r="E522" s="29"/>
      <c r="F522" s="13"/>
      <c r="G522" s="13"/>
      <c r="H522" s="13"/>
      <c r="I522" s="13"/>
      <c r="J522" s="13"/>
      <c r="K522" s="8"/>
      <c r="L522" s="9"/>
    </row>
    <row r="523">
      <c r="A523" s="10"/>
      <c r="B523" s="10"/>
      <c r="C523" s="10"/>
      <c r="D523" s="10"/>
      <c r="E523" s="29"/>
      <c r="F523" s="13"/>
      <c r="G523" s="13"/>
      <c r="H523" s="13"/>
      <c r="I523" s="13"/>
      <c r="J523" s="13"/>
      <c r="K523" s="8"/>
      <c r="L523" s="9"/>
    </row>
    <row r="524">
      <c r="A524" s="10"/>
      <c r="B524" s="10"/>
      <c r="C524" s="10"/>
      <c r="D524" s="10"/>
      <c r="E524" s="29"/>
      <c r="F524" s="13"/>
      <c r="G524" s="13"/>
      <c r="H524" s="13"/>
      <c r="I524" s="13"/>
      <c r="J524" s="13"/>
      <c r="K524" s="8"/>
      <c r="L524" s="9"/>
    </row>
    <row r="525">
      <c r="A525" s="10"/>
      <c r="B525" s="10"/>
      <c r="C525" s="10"/>
      <c r="D525" s="10"/>
      <c r="E525" s="29"/>
      <c r="F525" s="13"/>
      <c r="G525" s="13"/>
      <c r="H525" s="13"/>
      <c r="I525" s="13"/>
      <c r="J525" s="13"/>
      <c r="K525" s="8"/>
      <c r="L525" s="9"/>
    </row>
    <row r="526">
      <c r="A526" s="10"/>
      <c r="B526" s="10"/>
      <c r="C526" s="10"/>
      <c r="D526" s="10"/>
      <c r="E526" s="29"/>
      <c r="F526" s="13"/>
      <c r="G526" s="13"/>
      <c r="H526" s="13"/>
      <c r="I526" s="13"/>
      <c r="J526" s="13"/>
      <c r="K526" s="8"/>
      <c r="L526" s="9"/>
    </row>
    <row r="527">
      <c r="A527" s="10"/>
      <c r="B527" s="10"/>
      <c r="C527" s="10"/>
      <c r="D527" s="10"/>
      <c r="E527" s="29"/>
      <c r="F527" s="13"/>
      <c r="G527" s="13"/>
      <c r="H527" s="13"/>
      <c r="I527" s="13"/>
      <c r="J527" s="13"/>
      <c r="K527" s="8"/>
      <c r="L527" s="9"/>
    </row>
    <row r="528">
      <c r="A528" s="10"/>
      <c r="B528" s="10"/>
      <c r="C528" s="10"/>
      <c r="D528" s="10"/>
      <c r="E528" s="29"/>
      <c r="F528" s="13"/>
      <c r="G528" s="13"/>
      <c r="H528" s="13"/>
      <c r="I528" s="13"/>
      <c r="J528" s="13"/>
      <c r="K528" s="8"/>
      <c r="L528" s="9"/>
    </row>
    <row r="529">
      <c r="A529" s="10"/>
      <c r="B529" s="10"/>
      <c r="C529" s="10"/>
      <c r="D529" s="10"/>
      <c r="E529" s="29"/>
      <c r="F529" s="13"/>
      <c r="G529" s="13"/>
      <c r="H529" s="13"/>
      <c r="I529" s="13"/>
      <c r="J529" s="13"/>
      <c r="K529" s="8"/>
      <c r="L529" s="9"/>
    </row>
    <row r="530">
      <c r="A530" s="10"/>
      <c r="B530" s="10"/>
      <c r="C530" s="10"/>
      <c r="D530" s="10"/>
      <c r="E530" s="29"/>
      <c r="F530" s="13"/>
      <c r="G530" s="13"/>
      <c r="H530" s="13"/>
      <c r="I530" s="13"/>
      <c r="J530" s="13"/>
      <c r="K530" s="8"/>
      <c r="L530" s="9"/>
    </row>
    <row r="531">
      <c r="A531" s="10"/>
      <c r="B531" s="10"/>
      <c r="C531" s="10"/>
      <c r="D531" s="10"/>
      <c r="E531" s="29"/>
      <c r="F531" s="13"/>
      <c r="G531" s="13"/>
      <c r="H531" s="13"/>
      <c r="I531" s="13"/>
      <c r="J531" s="13"/>
      <c r="K531" s="8"/>
      <c r="L531" s="9"/>
    </row>
    <row r="532">
      <c r="A532" s="10"/>
      <c r="B532" s="10"/>
      <c r="C532" s="10"/>
      <c r="D532" s="10"/>
      <c r="E532" s="29"/>
      <c r="F532" s="13"/>
      <c r="G532" s="13"/>
      <c r="H532" s="13"/>
      <c r="I532" s="13"/>
      <c r="J532" s="13"/>
      <c r="K532" s="8"/>
      <c r="L532" s="9"/>
    </row>
    <row r="533">
      <c r="A533" s="10"/>
      <c r="B533" s="10"/>
      <c r="C533" s="10"/>
      <c r="D533" s="10"/>
      <c r="E533" s="29"/>
      <c r="F533" s="13"/>
      <c r="G533" s="13"/>
      <c r="H533" s="13"/>
      <c r="I533" s="13"/>
      <c r="J533" s="13"/>
      <c r="K533" s="8"/>
      <c r="L533" s="9"/>
    </row>
    <row r="534">
      <c r="A534" s="10"/>
      <c r="B534" s="10"/>
      <c r="C534" s="10"/>
      <c r="D534" s="10"/>
      <c r="E534" s="29"/>
      <c r="F534" s="13"/>
      <c r="G534" s="13"/>
      <c r="H534" s="13"/>
      <c r="I534" s="13"/>
      <c r="J534" s="13"/>
      <c r="K534" s="8"/>
      <c r="L534" s="9"/>
    </row>
    <row r="535">
      <c r="A535" s="10"/>
      <c r="B535" s="10"/>
      <c r="C535" s="10"/>
      <c r="D535" s="10"/>
      <c r="E535" s="29"/>
      <c r="F535" s="13"/>
      <c r="G535" s="13"/>
      <c r="H535" s="13"/>
      <c r="I535" s="13"/>
      <c r="J535" s="13"/>
      <c r="K535" s="8"/>
      <c r="L535" s="9"/>
    </row>
    <row r="536">
      <c r="A536" s="10"/>
      <c r="B536" s="10"/>
      <c r="C536" s="10"/>
      <c r="D536" s="10"/>
      <c r="E536" s="29"/>
      <c r="F536" s="13"/>
      <c r="G536" s="13"/>
      <c r="H536" s="13"/>
      <c r="I536" s="13"/>
      <c r="J536" s="13"/>
      <c r="K536" s="8"/>
      <c r="L536" s="9"/>
    </row>
    <row r="537">
      <c r="A537" s="10"/>
      <c r="B537" s="10"/>
      <c r="C537" s="10"/>
      <c r="D537" s="10"/>
      <c r="E537" s="29"/>
      <c r="F537" s="13"/>
      <c r="G537" s="13"/>
      <c r="H537" s="13"/>
      <c r="I537" s="13"/>
      <c r="J537" s="13"/>
      <c r="K537" s="8"/>
      <c r="L537" s="9"/>
    </row>
    <row r="538">
      <c r="A538" s="10"/>
      <c r="B538" s="10"/>
      <c r="C538" s="10"/>
      <c r="D538" s="10"/>
      <c r="E538" s="29"/>
      <c r="F538" s="13"/>
      <c r="G538" s="13"/>
      <c r="H538" s="13"/>
      <c r="I538" s="13"/>
      <c r="J538" s="13"/>
      <c r="K538" s="8"/>
      <c r="L538" s="9"/>
    </row>
    <row r="539">
      <c r="A539" s="10"/>
      <c r="B539" s="10"/>
      <c r="C539" s="10"/>
      <c r="D539" s="10"/>
      <c r="E539" s="29"/>
      <c r="F539" s="13"/>
      <c r="G539" s="13"/>
      <c r="H539" s="13"/>
      <c r="I539" s="13"/>
      <c r="J539" s="13"/>
      <c r="K539" s="8"/>
      <c r="L539" s="9"/>
    </row>
    <row r="540">
      <c r="A540" s="10"/>
      <c r="B540" s="10"/>
      <c r="C540" s="10"/>
      <c r="D540" s="10"/>
      <c r="E540" s="29"/>
      <c r="F540" s="13"/>
      <c r="G540" s="13"/>
      <c r="H540" s="13"/>
      <c r="I540" s="13"/>
      <c r="J540" s="13"/>
      <c r="K540" s="8"/>
      <c r="L540" s="9"/>
    </row>
    <row r="541">
      <c r="A541" s="10"/>
      <c r="B541" s="10"/>
      <c r="C541" s="10"/>
      <c r="D541" s="10"/>
      <c r="E541" s="29"/>
      <c r="F541" s="13"/>
      <c r="G541" s="13"/>
      <c r="H541" s="13"/>
      <c r="I541" s="13"/>
      <c r="J541" s="13"/>
      <c r="K541" s="8"/>
      <c r="L541" s="9"/>
    </row>
    <row r="542">
      <c r="A542" s="10"/>
      <c r="B542" s="10"/>
      <c r="C542" s="10"/>
      <c r="D542" s="10"/>
      <c r="E542" s="29"/>
      <c r="F542" s="13"/>
      <c r="G542" s="13"/>
      <c r="H542" s="13"/>
      <c r="I542" s="13"/>
      <c r="J542" s="13"/>
      <c r="K542" s="8"/>
      <c r="L542" s="9"/>
    </row>
    <row r="543">
      <c r="A543" s="10"/>
      <c r="B543" s="10"/>
      <c r="C543" s="10"/>
      <c r="D543" s="10"/>
      <c r="E543" s="29"/>
      <c r="F543" s="13"/>
      <c r="G543" s="13"/>
      <c r="H543" s="13"/>
      <c r="I543" s="13"/>
      <c r="J543" s="13"/>
      <c r="K543" s="8"/>
      <c r="L543" s="9"/>
    </row>
    <row r="544">
      <c r="A544" s="10"/>
      <c r="B544" s="10"/>
      <c r="C544" s="10"/>
      <c r="D544" s="10"/>
      <c r="E544" s="29"/>
      <c r="F544" s="13"/>
      <c r="G544" s="13"/>
      <c r="H544" s="13"/>
      <c r="I544" s="13"/>
      <c r="J544" s="13"/>
      <c r="K544" s="8"/>
      <c r="L544" s="9"/>
    </row>
    <row r="545">
      <c r="A545" s="10"/>
      <c r="B545" s="10"/>
      <c r="C545" s="10"/>
      <c r="D545" s="10"/>
      <c r="E545" s="29"/>
      <c r="F545" s="13"/>
      <c r="G545" s="13"/>
      <c r="H545" s="13"/>
      <c r="I545" s="13"/>
      <c r="J545" s="13"/>
      <c r="K545" s="8"/>
      <c r="L545" s="9"/>
    </row>
    <row r="546">
      <c r="A546" s="10"/>
      <c r="B546" s="10"/>
      <c r="C546" s="10"/>
      <c r="D546" s="10"/>
      <c r="E546" s="29"/>
      <c r="F546" s="13"/>
      <c r="G546" s="13"/>
      <c r="H546" s="13"/>
      <c r="I546" s="13"/>
      <c r="J546" s="13"/>
      <c r="K546" s="8"/>
      <c r="L546" s="9"/>
    </row>
    <row r="547">
      <c r="A547" s="10"/>
      <c r="B547" s="10"/>
      <c r="C547" s="10"/>
      <c r="D547" s="10"/>
      <c r="E547" s="29"/>
      <c r="F547" s="13"/>
      <c r="G547" s="13"/>
      <c r="H547" s="13"/>
      <c r="I547" s="13"/>
      <c r="J547" s="13"/>
      <c r="K547" s="8"/>
      <c r="L547" s="9"/>
    </row>
    <row r="548">
      <c r="A548" s="10"/>
      <c r="B548" s="10"/>
      <c r="C548" s="10"/>
      <c r="D548" s="10"/>
      <c r="E548" s="29"/>
      <c r="F548" s="13"/>
      <c r="G548" s="13"/>
      <c r="H548" s="13"/>
      <c r="I548" s="13"/>
      <c r="J548" s="13"/>
      <c r="K548" s="8"/>
      <c r="L548" s="9"/>
    </row>
    <row r="549">
      <c r="A549" s="10"/>
      <c r="B549" s="10"/>
      <c r="C549" s="10"/>
      <c r="D549" s="10"/>
      <c r="E549" s="29"/>
      <c r="F549" s="13"/>
      <c r="G549" s="13"/>
      <c r="H549" s="13"/>
      <c r="I549" s="13"/>
      <c r="J549" s="13"/>
      <c r="K549" s="8"/>
      <c r="L549" s="9"/>
    </row>
    <row r="550">
      <c r="A550" s="10"/>
      <c r="B550" s="10"/>
      <c r="C550" s="10"/>
      <c r="D550" s="10"/>
      <c r="E550" s="29"/>
      <c r="F550" s="13"/>
      <c r="G550" s="13"/>
      <c r="H550" s="13"/>
      <c r="I550" s="13"/>
      <c r="J550" s="13"/>
      <c r="K550" s="8"/>
      <c r="L550" s="9"/>
    </row>
    <row r="551">
      <c r="A551" s="10"/>
      <c r="B551" s="10"/>
      <c r="C551" s="10"/>
      <c r="D551" s="10"/>
      <c r="E551" s="29"/>
      <c r="F551" s="13"/>
      <c r="G551" s="13"/>
      <c r="H551" s="13"/>
      <c r="I551" s="13"/>
      <c r="J551" s="13"/>
      <c r="K551" s="8"/>
      <c r="L551" s="9"/>
    </row>
    <row r="552">
      <c r="A552" s="10"/>
      <c r="B552" s="10"/>
      <c r="C552" s="10"/>
      <c r="D552" s="10"/>
      <c r="E552" s="29"/>
      <c r="F552" s="13"/>
      <c r="G552" s="13"/>
      <c r="H552" s="13"/>
      <c r="I552" s="13"/>
      <c r="J552" s="13"/>
      <c r="K552" s="8"/>
      <c r="L552" s="9"/>
    </row>
    <row r="553">
      <c r="A553" s="10"/>
      <c r="B553" s="10"/>
      <c r="C553" s="10"/>
      <c r="D553" s="10"/>
      <c r="E553" s="29"/>
      <c r="F553" s="13"/>
      <c r="G553" s="13"/>
      <c r="H553" s="13"/>
      <c r="I553" s="13"/>
      <c r="J553" s="13"/>
      <c r="K553" s="8"/>
      <c r="L553" s="9"/>
    </row>
    <row r="554">
      <c r="A554" s="10"/>
      <c r="B554" s="10"/>
      <c r="C554" s="10"/>
      <c r="D554" s="10"/>
      <c r="E554" s="29"/>
      <c r="F554" s="13"/>
      <c r="G554" s="13"/>
      <c r="H554" s="13"/>
      <c r="I554" s="13"/>
      <c r="J554" s="13"/>
      <c r="K554" s="8"/>
      <c r="L554" s="9"/>
    </row>
    <row r="555">
      <c r="A555" s="10"/>
      <c r="B555" s="10"/>
      <c r="C555" s="10"/>
      <c r="D555" s="10"/>
      <c r="E555" s="29"/>
      <c r="F555" s="13"/>
      <c r="G555" s="13"/>
      <c r="H555" s="13"/>
      <c r="I555" s="13"/>
      <c r="J555" s="13"/>
      <c r="K555" s="8"/>
      <c r="L555" s="9"/>
    </row>
    <row r="556">
      <c r="A556" s="10"/>
      <c r="B556" s="10"/>
      <c r="C556" s="10"/>
      <c r="D556" s="10"/>
      <c r="E556" s="29"/>
      <c r="F556" s="13"/>
      <c r="G556" s="13"/>
      <c r="H556" s="13"/>
      <c r="I556" s="13"/>
      <c r="J556" s="13"/>
      <c r="K556" s="8"/>
      <c r="L556" s="9"/>
    </row>
    <row r="557">
      <c r="A557" s="10"/>
      <c r="B557" s="10"/>
      <c r="C557" s="10"/>
      <c r="D557" s="10"/>
      <c r="E557" s="29"/>
      <c r="F557" s="13"/>
      <c r="G557" s="13"/>
      <c r="H557" s="13"/>
      <c r="I557" s="13"/>
      <c r="J557" s="13"/>
      <c r="K557" s="8"/>
      <c r="L557" s="9"/>
    </row>
    <row r="558">
      <c r="A558" s="10"/>
      <c r="B558" s="10"/>
      <c r="C558" s="10"/>
      <c r="D558" s="10"/>
      <c r="E558" s="29"/>
      <c r="F558" s="13"/>
      <c r="G558" s="13"/>
      <c r="H558" s="13"/>
      <c r="I558" s="13"/>
      <c r="J558" s="13"/>
      <c r="K558" s="8"/>
      <c r="L558" s="9"/>
    </row>
    <row r="559">
      <c r="A559" s="10"/>
      <c r="B559" s="10"/>
      <c r="C559" s="10"/>
      <c r="D559" s="10"/>
      <c r="E559" s="29"/>
      <c r="F559" s="13"/>
      <c r="G559" s="13"/>
      <c r="H559" s="13"/>
      <c r="I559" s="13"/>
      <c r="J559" s="13"/>
      <c r="K559" s="8"/>
      <c r="L559" s="9"/>
    </row>
    <row r="560">
      <c r="A560" s="10"/>
      <c r="B560" s="10"/>
      <c r="C560" s="10"/>
      <c r="D560" s="10"/>
      <c r="E560" s="29"/>
      <c r="F560" s="13"/>
      <c r="G560" s="13"/>
      <c r="H560" s="13"/>
      <c r="I560" s="13"/>
      <c r="J560" s="13"/>
      <c r="K560" s="8"/>
      <c r="L560" s="9"/>
    </row>
    <row r="561">
      <c r="A561" s="10"/>
      <c r="B561" s="10"/>
      <c r="C561" s="10"/>
      <c r="D561" s="10"/>
      <c r="E561" s="29"/>
      <c r="F561" s="13"/>
      <c r="G561" s="13"/>
      <c r="H561" s="13"/>
      <c r="I561" s="13"/>
      <c r="J561" s="13"/>
      <c r="K561" s="8"/>
      <c r="L561" s="9"/>
    </row>
    <row r="562">
      <c r="A562" s="10"/>
      <c r="B562" s="10"/>
      <c r="C562" s="10"/>
      <c r="D562" s="10"/>
      <c r="E562" s="29"/>
      <c r="F562" s="13"/>
      <c r="G562" s="13"/>
      <c r="H562" s="13"/>
      <c r="I562" s="13"/>
      <c r="J562" s="13"/>
      <c r="K562" s="8"/>
      <c r="L562" s="9"/>
    </row>
    <row r="563">
      <c r="A563" s="10"/>
      <c r="B563" s="10"/>
      <c r="C563" s="10"/>
      <c r="D563" s="10"/>
      <c r="E563" s="29"/>
      <c r="F563" s="13"/>
      <c r="G563" s="13"/>
      <c r="H563" s="13"/>
      <c r="I563" s="13"/>
      <c r="J563" s="13"/>
      <c r="K563" s="8"/>
      <c r="L563" s="9"/>
    </row>
    <row r="564">
      <c r="A564" s="10"/>
      <c r="B564" s="10"/>
      <c r="C564" s="10"/>
      <c r="D564" s="10"/>
      <c r="E564" s="29"/>
      <c r="F564" s="13"/>
      <c r="G564" s="13"/>
      <c r="H564" s="13"/>
      <c r="I564" s="13"/>
      <c r="J564" s="13"/>
      <c r="K564" s="8"/>
      <c r="L564" s="9"/>
    </row>
    <row r="565">
      <c r="A565" s="10"/>
      <c r="B565" s="10"/>
      <c r="C565" s="10"/>
      <c r="D565" s="10"/>
      <c r="E565" s="29"/>
      <c r="F565" s="13"/>
      <c r="G565" s="13"/>
      <c r="H565" s="13"/>
      <c r="I565" s="13"/>
      <c r="J565" s="13"/>
      <c r="K565" s="8"/>
      <c r="L565" s="9"/>
    </row>
    <row r="566">
      <c r="A566" s="10"/>
      <c r="B566" s="10"/>
      <c r="C566" s="10"/>
      <c r="D566" s="10"/>
      <c r="E566" s="29"/>
      <c r="F566" s="13"/>
      <c r="G566" s="13"/>
      <c r="H566" s="13"/>
      <c r="I566" s="13"/>
      <c r="J566" s="13"/>
      <c r="K566" s="8"/>
      <c r="L566" s="9"/>
    </row>
    <row r="567">
      <c r="A567" s="10"/>
      <c r="B567" s="10"/>
      <c r="C567" s="10"/>
      <c r="D567" s="10"/>
      <c r="E567" s="29"/>
      <c r="F567" s="13"/>
      <c r="G567" s="13"/>
      <c r="H567" s="13"/>
      <c r="I567" s="13"/>
      <c r="J567" s="13"/>
      <c r="K567" s="8"/>
      <c r="L567" s="9"/>
    </row>
    <row r="568">
      <c r="A568" s="10"/>
      <c r="B568" s="10"/>
      <c r="C568" s="10"/>
      <c r="D568" s="10"/>
      <c r="E568" s="29"/>
      <c r="F568" s="13"/>
      <c r="G568" s="13"/>
      <c r="H568" s="13"/>
      <c r="I568" s="13"/>
      <c r="J568" s="13"/>
      <c r="K568" s="8"/>
      <c r="L568" s="9"/>
    </row>
    <row r="569">
      <c r="A569" s="10"/>
      <c r="B569" s="10"/>
      <c r="C569" s="10"/>
      <c r="D569" s="10"/>
      <c r="E569" s="29"/>
      <c r="F569" s="13"/>
      <c r="G569" s="13"/>
      <c r="H569" s="13"/>
      <c r="I569" s="13"/>
      <c r="J569" s="13"/>
      <c r="K569" s="8"/>
      <c r="L569" s="9"/>
    </row>
    <row r="570">
      <c r="A570" s="10"/>
      <c r="B570" s="10"/>
      <c r="C570" s="10"/>
      <c r="D570" s="10"/>
      <c r="E570" s="29"/>
      <c r="F570" s="13"/>
      <c r="G570" s="13"/>
      <c r="H570" s="13"/>
      <c r="I570" s="13"/>
      <c r="J570" s="13"/>
      <c r="K570" s="8"/>
      <c r="L570" s="9"/>
    </row>
    <row r="571">
      <c r="A571" s="10"/>
      <c r="B571" s="10"/>
      <c r="C571" s="10"/>
      <c r="D571" s="10"/>
      <c r="E571" s="29"/>
      <c r="F571" s="13"/>
      <c r="G571" s="13"/>
      <c r="H571" s="13"/>
      <c r="I571" s="13"/>
      <c r="J571" s="13"/>
      <c r="K571" s="8"/>
      <c r="L571" s="9"/>
    </row>
    <row r="572">
      <c r="A572" s="10"/>
      <c r="B572" s="10"/>
      <c r="C572" s="10"/>
      <c r="D572" s="10"/>
      <c r="E572" s="29"/>
      <c r="F572" s="13"/>
      <c r="G572" s="13"/>
      <c r="H572" s="13"/>
      <c r="I572" s="13"/>
      <c r="J572" s="13"/>
      <c r="K572" s="8"/>
      <c r="L572" s="9"/>
    </row>
    <row r="573">
      <c r="A573" s="10"/>
      <c r="B573" s="10"/>
      <c r="C573" s="10"/>
      <c r="D573" s="10"/>
      <c r="E573" s="29"/>
      <c r="F573" s="13"/>
      <c r="G573" s="13"/>
      <c r="H573" s="13"/>
      <c r="I573" s="13"/>
      <c r="J573" s="13"/>
      <c r="K573" s="8"/>
      <c r="L573" s="9"/>
    </row>
    <row r="574">
      <c r="A574" s="10"/>
      <c r="B574" s="10"/>
      <c r="C574" s="10"/>
      <c r="D574" s="10"/>
      <c r="E574" s="29"/>
      <c r="F574" s="13"/>
      <c r="G574" s="13"/>
      <c r="H574" s="13"/>
      <c r="I574" s="13"/>
      <c r="J574" s="13"/>
      <c r="K574" s="8"/>
      <c r="L574" s="9"/>
    </row>
    <row r="575">
      <c r="A575" s="10"/>
      <c r="B575" s="10"/>
      <c r="C575" s="10"/>
      <c r="D575" s="10"/>
      <c r="E575" s="29"/>
      <c r="F575" s="13"/>
      <c r="G575" s="13"/>
      <c r="H575" s="13"/>
      <c r="I575" s="13"/>
      <c r="J575" s="13"/>
      <c r="K575" s="8"/>
      <c r="L575" s="9"/>
    </row>
    <row r="576">
      <c r="A576" s="10"/>
      <c r="B576" s="10"/>
      <c r="C576" s="10"/>
      <c r="D576" s="10"/>
      <c r="E576" s="29"/>
      <c r="F576" s="13"/>
      <c r="G576" s="13"/>
      <c r="H576" s="13"/>
      <c r="I576" s="13"/>
      <c r="J576" s="13"/>
      <c r="K576" s="8"/>
      <c r="L576" s="9"/>
    </row>
    <row r="577">
      <c r="A577" s="10"/>
      <c r="B577" s="10"/>
      <c r="C577" s="10"/>
      <c r="D577" s="10"/>
      <c r="E577" s="29"/>
      <c r="F577" s="13"/>
      <c r="G577" s="13"/>
      <c r="H577" s="13"/>
      <c r="I577" s="13"/>
      <c r="J577" s="13"/>
      <c r="K577" s="8"/>
      <c r="L577" s="9"/>
    </row>
    <row r="578">
      <c r="A578" s="10"/>
      <c r="B578" s="10"/>
      <c r="C578" s="10"/>
      <c r="D578" s="10"/>
      <c r="E578" s="29"/>
      <c r="F578" s="13"/>
      <c r="G578" s="13"/>
      <c r="H578" s="13"/>
      <c r="I578" s="13"/>
      <c r="J578" s="13"/>
      <c r="K578" s="8"/>
      <c r="L578" s="9"/>
    </row>
    <row r="579">
      <c r="A579" s="10"/>
      <c r="B579" s="10"/>
      <c r="C579" s="10"/>
      <c r="D579" s="10"/>
      <c r="E579" s="29"/>
      <c r="F579" s="13"/>
      <c r="G579" s="13"/>
      <c r="H579" s="13"/>
      <c r="I579" s="13"/>
      <c r="J579" s="13"/>
      <c r="K579" s="8"/>
      <c r="L579" s="9"/>
    </row>
    <row r="580">
      <c r="A580" s="10"/>
      <c r="B580" s="10"/>
      <c r="C580" s="10"/>
      <c r="D580" s="10"/>
      <c r="E580" s="29"/>
      <c r="F580" s="13"/>
      <c r="G580" s="13"/>
      <c r="H580" s="13"/>
      <c r="I580" s="13"/>
      <c r="J580" s="13"/>
      <c r="K580" s="8"/>
      <c r="L580" s="9"/>
    </row>
    <row r="581">
      <c r="A581" s="10"/>
      <c r="B581" s="10"/>
      <c r="C581" s="10"/>
      <c r="D581" s="10"/>
      <c r="E581" s="29"/>
      <c r="F581" s="13"/>
      <c r="G581" s="13"/>
      <c r="H581" s="13"/>
      <c r="I581" s="13"/>
      <c r="J581" s="13"/>
      <c r="K581" s="8"/>
      <c r="L581" s="9"/>
    </row>
    <row r="582">
      <c r="A582" s="10"/>
      <c r="B582" s="10"/>
      <c r="C582" s="10"/>
      <c r="D582" s="10"/>
      <c r="E582" s="29"/>
      <c r="F582" s="13"/>
      <c r="G582" s="13"/>
      <c r="H582" s="13"/>
      <c r="I582" s="13"/>
      <c r="J582" s="13"/>
      <c r="K582" s="8"/>
      <c r="L582" s="9"/>
    </row>
    <row r="583">
      <c r="A583" s="10"/>
      <c r="B583" s="10"/>
      <c r="C583" s="10"/>
      <c r="D583" s="10"/>
      <c r="E583" s="29"/>
      <c r="F583" s="13"/>
      <c r="G583" s="13"/>
      <c r="H583" s="13"/>
      <c r="I583" s="13"/>
      <c r="J583" s="13"/>
      <c r="K583" s="8"/>
      <c r="L583" s="9"/>
    </row>
    <row r="584">
      <c r="A584" s="10"/>
      <c r="B584" s="10"/>
      <c r="C584" s="10"/>
      <c r="D584" s="10"/>
      <c r="E584" s="29"/>
      <c r="F584" s="13"/>
      <c r="G584" s="13"/>
      <c r="H584" s="13"/>
      <c r="I584" s="13"/>
      <c r="J584" s="13"/>
      <c r="K584" s="8"/>
      <c r="L584" s="9"/>
    </row>
    <row r="585">
      <c r="A585" s="10"/>
      <c r="B585" s="10"/>
      <c r="C585" s="10"/>
      <c r="D585" s="10"/>
      <c r="E585" s="29"/>
      <c r="F585" s="13"/>
      <c r="G585" s="13"/>
      <c r="H585" s="13"/>
      <c r="I585" s="13"/>
      <c r="J585" s="13"/>
      <c r="K585" s="8"/>
      <c r="L585" s="9"/>
    </row>
    <row r="586">
      <c r="A586" s="10"/>
      <c r="B586" s="10"/>
      <c r="C586" s="10"/>
      <c r="D586" s="10"/>
      <c r="E586" s="29"/>
      <c r="F586" s="13"/>
      <c r="G586" s="13"/>
      <c r="H586" s="13"/>
      <c r="I586" s="13"/>
      <c r="J586" s="13"/>
      <c r="K586" s="8"/>
      <c r="L586" s="9"/>
    </row>
    <row r="587">
      <c r="A587" s="10"/>
      <c r="B587" s="10"/>
      <c r="C587" s="10"/>
      <c r="D587" s="10"/>
      <c r="E587" s="29"/>
      <c r="F587" s="13"/>
      <c r="G587" s="13"/>
      <c r="H587" s="13"/>
      <c r="I587" s="13"/>
      <c r="J587" s="13"/>
      <c r="K587" s="8"/>
      <c r="L587" s="9"/>
    </row>
    <row r="588">
      <c r="A588" s="10"/>
      <c r="B588" s="10"/>
      <c r="C588" s="10"/>
      <c r="D588" s="10"/>
      <c r="E588" s="29"/>
      <c r="F588" s="13"/>
      <c r="G588" s="13"/>
      <c r="H588" s="13"/>
      <c r="I588" s="13"/>
      <c r="J588" s="13"/>
      <c r="K588" s="8"/>
      <c r="L588" s="9"/>
    </row>
    <row r="589">
      <c r="A589" s="10"/>
      <c r="B589" s="10"/>
      <c r="C589" s="10"/>
      <c r="D589" s="10"/>
      <c r="E589" s="29"/>
      <c r="F589" s="13"/>
      <c r="G589" s="13"/>
      <c r="H589" s="13"/>
      <c r="I589" s="13"/>
      <c r="J589" s="13"/>
      <c r="K589" s="8"/>
      <c r="L589" s="9"/>
    </row>
    <row r="590">
      <c r="A590" s="10"/>
      <c r="B590" s="10"/>
      <c r="C590" s="10"/>
      <c r="D590" s="10"/>
      <c r="E590" s="29"/>
      <c r="F590" s="13"/>
      <c r="G590" s="13"/>
      <c r="H590" s="13"/>
      <c r="I590" s="13"/>
      <c r="J590" s="13"/>
      <c r="K590" s="8"/>
      <c r="L590" s="9"/>
    </row>
    <row r="591">
      <c r="A591" s="10"/>
      <c r="B591" s="10"/>
      <c r="C591" s="10"/>
      <c r="D591" s="10"/>
      <c r="E591" s="29"/>
      <c r="F591" s="13"/>
      <c r="G591" s="13"/>
      <c r="H591" s="13"/>
      <c r="I591" s="13"/>
      <c r="J591" s="13"/>
      <c r="K591" s="8"/>
      <c r="L591" s="9"/>
    </row>
    <row r="592">
      <c r="A592" s="10"/>
      <c r="B592" s="10"/>
      <c r="C592" s="10"/>
      <c r="D592" s="10"/>
      <c r="E592" s="29"/>
      <c r="F592" s="13"/>
      <c r="G592" s="13"/>
      <c r="H592" s="13"/>
      <c r="I592" s="13"/>
      <c r="J592" s="13"/>
      <c r="K592" s="8"/>
      <c r="L592" s="9"/>
    </row>
    <row r="593">
      <c r="A593" s="10"/>
      <c r="B593" s="10"/>
      <c r="C593" s="10"/>
      <c r="D593" s="10"/>
      <c r="E593" s="29"/>
      <c r="F593" s="13"/>
      <c r="G593" s="13"/>
      <c r="H593" s="13"/>
      <c r="I593" s="13"/>
      <c r="J593" s="13"/>
      <c r="K593" s="8"/>
      <c r="L593" s="9"/>
    </row>
    <row r="594">
      <c r="A594" s="10"/>
      <c r="B594" s="10"/>
      <c r="C594" s="10"/>
      <c r="D594" s="10"/>
      <c r="E594" s="29"/>
      <c r="F594" s="13"/>
      <c r="G594" s="13"/>
      <c r="H594" s="13"/>
      <c r="I594" s="13"/>
      <c r="J594" s="13"/>
      <c r="K594" s="8"/>
      <c r="L594" s="9"/>
    </row>
    <row r="595">
      <c r="A595" s="10"/>
      <c r="B595" s="10"/>
      <c r="C595" s="10"/>
      <c r="D595" s="10"/>
      <c r="E595" s="29"/>
      <c r="F595" s="13"/>
      <c r="G595" s="13"/>
      <c r="H595" s="13"/>
      <c r="I595" s="13"/>
      <c r="J595" s="13"/>
      <c r="K595" s="8"/>
      <c r="L595" s="9"/>
    </row>
    <row r="596">
      <c r="A596" s="10"/>
      <c r="B596" s="10"/>
      <c r="C596" s="10"/>
      <c r="D596" s="10"/>
      <c r="E596" s="29"/>
      <c r="F596" s="13"/>
      <c r="G596" s="13"/>
      <c r="H596" s="13"/>
      <c r="I596" s="13"/>
      <c r="J596" s="13"/>
      <c r="K596" s="8"/>
      <c r="L596" s="9"/>
    </row>
    <row r="597">
      <c r="A597" s="10"/>
      <c r="B597" s="10"/>
      <c r="C597" s="10"/>
      <c r="D597" s="10"/>
      <c r="E597" s="29"/>
      <c r="F597" s="13"/>
      <c r="G597" s="13"/>
      <c r="H597" s="13"/>
      <c r="I597" s="13"/>
      <c r="J597" s="13"/>
      <c r="K597" s="8"/>
      <c r="L597" s="9"/>
    </row>
    <row r="598">
      <c r="A598" s="10"/>
      <c r="B598" s="10"/>
      <c r="C598" s="10"/>
      <c r="D598" s="10"/>
      <c r="E598" s="29"/>
      <c r="F598" s="13"/>
      <c r="G598" s="13"/>
      <c r="H598" s="13"/>
      <c r="I598" s="13"/>
      <c r="J598" s="13"/>
      <c r="K598" s="8"/>
      <c r="L598" s="9"/>
    </row>
    <row r="599">
      <c r="A599" s="10"/>
      <c r="B599" s="10"/>
      <c r="C599" s="10"/>
      <c r="D599" s="10"/>
      <c r="E599" s="29"/>
      <c r="F599" s="13"/>
      <c r="G599" s="13"/>
      <c r="H599" s="13"/>
      <c r="I599" s="13"/>
      <c r="J599" s="13"/>
      <c r="K599" s="8"/>
      <c r="L599" s="9"/>
    </row>
    <row r="600">
      <c r="A600" s="10"/>
      <c r="B600" s="10"/>
      <c r="C600" s="10"/>
      <c r="D600" s="10"/>
      <c r="E600" s="29"/>
      <c r="F600" s="13"/>
      <c r="G600" s="13"/>
      <c r="H600" s="13"/>
      <c r="I600" s="13"/>
      <c r="J600" s="13"/>
      <c r="K600" s="8"/>
      <c r="L600" s="9"/>
    </row>
    <row r="601">
      <c r="A601" s="10"/>
      <c r="B601" s="10"/>
      <c r="C601" s="10"/>
      <c r="D601" s="10"/>
      <c r="E601" s="29"/>
      <c r="F601" s="13"/>
      <c r="G601" s="13"/>
      <c r="H601" s="13"/>
      <c r="I601" s="13"/>
      <c r="J601" s="13"/>
      <c r="K601" s="8"/>
      <c r="L601" s="9"/>
    </row>
    <row r="602">
      <c r="A602" s="10"/>
      <c r="B602" s="10"/>
      <c r="C602" s="10"/>
      <c r="D602" s="10"/>
      <c r="E602" s="29"/>
      <c r="F602" s="13"/>
      <c r="G602" s="13"/>
      <c r="H602" s="13"/>
      <c r="I602" s="13"/>
      <c r="J602" s="13"/>
      <c r="K602" s="8"/>
      <c r="L602" s="9"/>
    </row>
    <row r="603">
      <c r="A603" s="10"/>
      <c r="B603" s="10"/>
      <c r="C603" s="10"/>
      <c r="D603" s="10"/>
      <c r="E603" s="29"/>
      <c r="F603" s="13"/>
      <c r="G603" s="13"/>
      <c r="H603" s="13"/>
      <c r="I603" s="13"/>
      <c r="J603" s="13"/>
      <c r="K603" s="8"/>
      <c r="L603" s="9"/>
    </row>
    <row r="604">
      <c r="A604" s="10"/>
      <c r="B604" s="10"/>
      <c r="C604" s="10"/>
      <c r="D604" s="10"/>
      <c r="E604" s="29"/>
      <c r="F604" s="13"/>
      <c r="G604" s="13"/>
      <c r="H604" s="13"/>
      <c r="I604" s="13"/>
      <c r="J604" s="13"/>
      <c r="K604" s="8"/>
      <c r="L604" s="9"/>
    </row>
    <row r="605">
      <c r="A605" s="10"/>
      <c r="B605" s="10"/>
      <c r="C605" s="10"/>
      <c r="D605" s="10"/>
      <c r="E605" s="29"/>
      <c r="F605" s="13"/>
      <c r="G605" s="13"/>
      <c r="H605" s="13"/>
      <c r="I605" s="13"/>
      <c r="J605" s="13"/>
      <c r="K605" s="8"/>
      <c r="L605" s="9"/>
    </row>
    <row r="606">
      <c r="A606" s="10"/>
      <c r="B606" s="10"/>
      <c r="C606" s="10"/>
      <c r="D606" s="10"/>
      <c r="E606" s="29"/>
      <c r="F606" s="13"/>
      <c r="G606" s="13"/>
      <c r="H606" s="13"/>
      <c r="I606" s="13"/>
      <c r="J606" s="13"/>
      <c r="K606" s="8"/>
      <c r="L606" s="9"/>
    </row>
    <row r="607">
      <c r="A607" s="10"/>
      <c r="B607" s="10"/>
      <c r="C607" s="10"/>
      <c r="D607" s="10"/>
      <c r="E607" s="29"/>
      <c r="F607" s="13"/>
      <c r="G607" s="13"/>
      <c r="H607" s="13"/>
      <c r="I607" s="13"/>
      <c r="J607" s="13"/>
      <c r="K607" s="8"/>
      <c r="L607" s="9"/>
    </row>
    <row r="608">
      <c r="A608" s="10"/>
      <c r="B608" s="10"/>
      <c r="C608" s="10"/>
      <c r="D608" s="10"/>
      <c r="E608" s="29"/>
      <c r="F608" s="13"/>
      <c r="G608" s="13"/>
      <c r="H608" s="13"/>
      <c r="I608" s="13"/>
      <c r="J608" s="13"/>
      <c r="K608" s="8"/>
      <c r="L608" s="9"/>
    </row>
    <row r="609">
      <c r="A609" s="10"/>
      <c r="B609" s="10"/>
      <c r="C609" s="10"/>
      <c r="D609" s="10"/>
      <c r="E609" s="29"/>
      <c r="F609" s="13"/>
      <c r="G609" s="13"/>
      <c r="H609" s="13"/>
      <c r="I609" s="13"/>
      <c r="J609" s="13"/>
      <c r="K609" s="8"/>
      <c r="L609" s="9"/>
    </row>
    <row r="610">
      <c r="A610" s="10"/>
      <c r="B610" s="10"/>
      <c r="C610" s="10"/>
      <c r="D610" s="10"/>
      <c r="E610" s="29"/>
      <c r="F610" s="13"/>
      <c r="G610" s="13"/>
      <c r="H610" s="13"/>
      <c r="I610" s="13"/>
      <c r="J610" s="13"/>
      <c r="K610" s="8"/>
      <c r="L610" s="9"/>
    </row>
    <row r="611">
      <c r="A611" s="10"/>
      <c r="B611" s="10"/>
      <c r="C611" s="10"/>
      <c r="D611" s="10"/>
      <c r="E611" s="29"/>
      <c r="F611" s="13"/>
      <c r="G611" s="13"/>
      <c r="H611" s="13"/>
      <c r="I611" s="13"/>
      <c r="J611" s="13"/>
      <c r="K611" s="8"/>
      <c r="L611" s="9"/>
    </row>
    <row r="612">
      <c r="A612" s="10"/>
      <c r="B612" s="10"/>
      <c r="C612" s="10"/>
      <c r="D612" s="10"/>
      <c r="E612" s="29"/>
      <c r="F612" s="13"/>
      <c r="G612" s="13"/>
      <c r="H612" s="13"/>
      <c r="I612" s="13"/>
      <c r="J612" s="13"/>
      <c r="K612" s="8"/>
      <c r="L612" s="9"/>
    </row>
    <row r="613">
      <c r="A613" s="10"/>
      <c r="B613" s="10"/>
      <c r="C613" s="10"/>
      <c r="D613" s="10"/>
      <c r="E613" s="29"/>
      <c r="F613" s="13"/>
      <c r="G613" s="13"/>
      <c r="H613" s="13"/>
      <c r="I613" s="13"/>
      <c r="J613" s="13"/>
      <c r="K613" s="8"/>
      <c r="L613" s="9"/>
    </row>
    <row r="614">
      <c r="A614" s="10"/>
      <c r="B614" s="10"/>
      <c r="C614" s="10"/>
      <c r="D614" s="10"/>
      <c r="E614" s="29"/>
      <c r="F614" s="13"/>
      <c r="G614" s="13"/>
      <c r="H614" s="13"/>
      <c r="I614" s="13"/>
      <c r="J614" s="13"/>
      <c r="K614" s="8"/>
      <c r="L614" s="9"/>
    </row>
    <row r="615">
      <c r="A615" s="10"/>
      <c r="B615" s="10"/>
      <c r="C615" s="10"/>
      <c r="D615" s="10"/>
      <c r="E615" s="29"/>
      <c r="F615" s="13"/>
      <c r="G615" s="13"/>
      <c r="H615" s="13"/>
      <c r="I615" s="13"/>
      <c r="J615" s="13"/>
      <c r="K615" s="8"/>
      <c r="L615" s="9"/>
    </row>
    <row r="616">
      <c r="A616" s="10"/>
      <c r="B616" s="10"/>
      <c r="C616" s="10"/>
      <c r="D616" s="10"/>
      <c r="E616" s="29"/>
      <c r="F616" s="13"/>
      <c r="G616" s="13"/>
      <c r="H616" s="13"/>
      <c r="I616" s="13"/>
      <c r="J616" s="13"/>
      <c r="K616" s="8"/>
      <c r="L616" s="9"/>
    </row>
    <row r="617">
      <c r="A617" s="10"/>
      <c r="B617" s="10"/>
      <c r="C617" s="10"/>
      <c r="D617" s="10"/>
      <c r="E617" s="29"/>
      <c r="F617" s="13"/>
      <c r="G617" s="13"/>
      <c r="H617" s="13"/>
      <c r="I617" s="13"/>
      <c r="J617" s="13"/>
      <c r="K617" s="8"/>
      <c r="L617" s="9"/>
    </row>
    <row r="618">
      <c r="A618" s="10"/>
      <c r="B618" s="10"/>
      <c r="C618" s="10"/>
      <c r="D618" s="10"/>
      <c r="E618" s="29"/>
      <c r="F618" s="13"/>
      <c r="G618" s="13"/>
      <c r="H618" s="13"/>
      <c r="I618" s="13"/>
      <c r="J618" s="13"/>
      <c r="K618" s="8"/>
      <c r="L618" s="9"/>
    </row>
    <row r="619">
      <c r="A619" s="10"/>
      <c r="B619" s="10"/>
      <c r="C619" s="10"/>
      <c r="D619" s="10"/>
      <c r="E619" s="29"/>
      <c r="F619" s="13"/>
      <c r="G619" s="13"/>
      <c r="H619" s="13"/>
      <c r="I619" s="13"/>
      <c r="J619" s="13"/>
      <c r="K619" s="8"/>
      <c r="L619" s="9"/>
    </row>
    <row r="620">
      <c r="A620" s="10"/>
      <c r="B620" s="10"/>
      <c r="C620" s="10"/>
      <c r="D620" s="10"/>
      <c r="E620" s="29"/>
      <c r="F620" s="13"/>
      <c r="G620" s="13"/>
      <c r="H620" s="13"/>
      <c r="I620" s="13"/>
      <c r="J620" s="13"/>
      <c r="K620" s="8"/>
      <c r="L620" s="9"/>
    </row>
    <row r="621">
      <c r="A621" s="10"/>
      <c r="B621" s="10"/>
      <c r="C621" s="10"/>
      <c r="D621" s="10"/>
      <c r="E621" s="29"/>
      <c r="F621" s="13"/>
      <c r="G621" s="13"/>
      <c r="H621" s="13"/>
      <c r="I621" s="13"/>
      <c r="J621" s="13"/>
      <c r="K621" s="8"/>
      <c r="L621" s="9"/>
    </row>
    <row r="622">
      <c r="A622" s="10"/>
      <c r="B622" s="10"/>
      <c r="C622" s="10"/>
      <c r="D622" s="10"/>
      <c r="E622" s="29"/>
      <c r="F622" s="13"/>
      <c r="G622" s="13"/>
      <c r="H622" s="13"/>
      <c r="I622" s="13"/>
      <c r="J622" s="13"/>
      <c r="K622" s="8"/>
      <c r="L622" s="9"/>
    </row>
    <row r="623">
      <c r="A623" s="10"/>
      <c r="B623" s="10"/>
      <c r="C623" s="10"/>
      <c r="D623" s="10"/>
      <c r="E623" s="29"/>
      <c r="F623" s="13"/>
      <c r="G623" s="13"/>
      <c r="H623" s="13"/>
      <c r="I623" s="13"/>
      <c r="J623" s="13"/>
      <c r="K623" s="8"/>
      <c r="L623" s="9"/>
    </row>
    <row r="624">
      <c r="A624" s="10"/>
      <c r="B624" s="10"/>
      <c r="C624" s="10"/>
      <c r="D624" s="10"/>
      <c r="E624" s="29"/>
      <c r="F624" s="13"/>
      <c r="G624" s="13"/>
      <c r="H624" s="13"/>
      <c r="I624" s="13"/>
      <c r="J624" s="13"/>
      <c r="K624" s="8"/>
      <c r="L624" s="9"/>
    </row>
    <row r="625">
      <c r="A625" s="10"/>
      <c r="B625" s="10"/>
      <c r="C625" s="10"/>
      <c r="D625" s="10"/>
      <c r="E625" s="29"/>
      <c r="F625" s="13"/>
      <c r="G625" s="13"/>
      <c r="H625" s="13"/>
      <c r="I625" s="13"/>
      <c r="J625" s="13"/>
      <c r="K625" s="8"/>
      <c r="L625" s="9"/>
    </row>
    <row r="626">
      <c r="A626" s="10"/>
      <c r="B626" s="10"/>
      <c r="C626" s="10"/>
      <c r="D626" s="10"/>
      <c r="E626" s="29"/>
      <c r="F626" s="13"/>
      <c r="G626" s="13"/>
      <c r="H626" s="13"/>
      <c r="I626" s="13"/>
      <c r="J626" s="13"/>
      <c r="K626" s="8"/>
      <c r="L626" s="9"/>
    </row>
    <row r="627">
      <c r="A627" s="10"/>
      <c r="B627" s="10"/>
      <c r="C627" s="10"/>
      <c r="D627" s="10"/>
      <c r="E627" s="29"/>
      <c r="F627" s="13"/>
      <c r="G627" s="13"/>
      <c r="H627" s="13"/>
      <c r="I627" s="13"/>
      <c r="J627" s="13"/>
      <c r="K627" s="8"/>
      <c r="L627" s="9"/>
    </row>
    <row r="628">
      <c r="A628" s="10"/>
      <c r="B628" s="10"/>
      <c r="C628" s="10"/>
      <c r="D628" s="10"/>
      <c r="E628" s="29"/>
      <c r="F628" s="13"/>
      <c r="G628" s="13"/>
      <c r="H628" s="13"/>
      <c r="I628" s="13"/>
      <c r="J628" s="13"/>
      <c r="K628" s="8"/>
      <c r="L628" s="9"/>
    </row>
    <row r="629">
      <c r="A629" s="10"/>
      <c r="B629" s="10"/>
      <c r="C629" s="10"/>
      <c r="D629" s="10"/>
      <c r="E629" s="29"/>
      <c r="F629" s="13"/>
      <c r="G629" s="13"/>
      <c r="H629" s="13"/>
      <c r="I629" s="13"/>
      <c r="J629" s="13"/>
      <c r="K629" s="8"/>
      <c r="L629" s="9"/>
    </row>
    <row r="630">
      <c r="A630" s="10"/>
      <c r="B630" s="10"/>
      <c r="C630" s="10"/>
      <c r="D630" s="10"/>
      <c r="E630" s="29"/>
      <c r="F630" s="13"/>
      <c r="G630" s="13"/>
      <c r="H630" s="13"/>
      <c r="I630" s="13"/>
      <c r="J630" s="13"/>
      <c r="K630" s="8"/>
      <c r="L630" s="9"/>
    </row>
    <row r="631">
      <c r="A631" s="10"/>
      <c r="B631" s="10"/>
      <c r="C631" s="10"/>
      <c r="D631" s="10"/>
      <c r="E631" s="29"/>
      <c r="F631" s="13"/>
      <c r="G631" s="13"/>
      <c r="H631" s="13"/>
      <c r="I631" s="13"/>
      <c r="J631" s="13"/>
      <c r="K631" s="8"/>
      <c r="L631" s="9"/>
    </row>
    <row r="632">
      <c r="A632" s="10"/>
      <c r="B632" s="10"/>
      <c r="C632" s="10"/>
      <c r="D632" s="10"/>
      <c r="E632" s="29"/>
      <c r="F632" s="13"/>
      <c r="G632" s="13"/>
      <c r="H632" s="13"/>
      <c r="I632" s="13"/>
      <c r="J632" s="13"/>
      <c r="K632" s="8"/>
      <c r="L632" s="9"/>
    </row>
    <row r="633">
      <c r="A633" s="10"/>
      <c r="B633" s="10"/>
      <c r="C633" s="10"/>
      <c r="D633" s="10"/>
      <c r="E633" s="29"/>
      <c r="F633" s="13"/>
      <c r="G633" s="13"/>
      <c r="H633" s="13"/>
      <c r="I633" s="13"/>
      <c r="J633" s="13"/>
      <c r="K633" s="8"/>
      <c r="L633" s="9"/>
    </row>
    <row r="634">
      <c r="A634" s="10"/>
      <c r="B634" s="10"/>
      <c r="C634" s="10"/>
      <c r="D634" s="10"/>
      <c r="E634" s="29"/>
      <c r="F634" s="13"/>
      <c r="G634" s="13"/>
      <c r="H634" s="13"/>
      <c r="I634" s="13"/>
      <c r="J634" s="13"/>
      <c r="K634" s="8"/>
      <c r="L634" s="9"/>
    </row>
    <row r="635">
      <c r="A635" s="10"/>
      <c r="B635" s="10"/>
      <c r="C635" s="10"/>
      <c r="D635" s="10"/>
      <c r="E635" s="29"/>
      <c r="F635" s="13"/>
      <c r="G635" s="13"/>
      <c r="H635" s="13"/>
      <c r="I635" s="13"/>
      <c r="J635" s="13"/>
      <c r="K635" s="8"/>
      <c r="L635" s="9"/>
    </row>
    <row r="636">
      <c r="A636" s="10"/>
      <c r="B636" s="10"/>
      <c r="C636" s="10"/>
      <c r="D636" s="10"/>
      <c r="E636" s="29"/>
      <c r="F636" s="13"/>
      <c r="G636" s="13"/>
      <c r="H636" s="13"/>
      <c r="I636" s="13"/>
      <c r="J636" s="13"/>
      <c r="K636" s="8"/>
      <c r="L636" s="9"/>
    </row>
    <row r="637">
      <c r="A637" s="10"/>
      <c r="B637" s="10"/>
      <c r="C637" s="10"/>
      <c r="D637" s="10"/>
      <c r="E637" s="29"/>
      <c r="F637" s="13"/>
      <c r="G637" s="13"/>
      <c r="H637" s="13"/>
      <c r="I637" s="13"/>
      <c r="J637" s="13"/>
      <c r="K637" s="8"/>
      <c r="L637" s="9"/>
    </row>
    <row r="638">
      <c r="A638" s="10"/>
      <c r="B638" s="10"/>
      <c r="C638" s="10"/>
      <c r="D638" s="10"/>
      <c r="E638" s="29"/>
      <c r="F638" s="13"/>
      <c r="G638" s="13"/>
      <c r="H638" s="13"/>
      <c r="I638" s="13"/>
      <c r="J638" s="13"/>
      <c r="K638" s="8"/>
      <c r="L638" s="9"/>
    </row>
    <row r="639">
      <c r="A639" s="10"/>
      <c r="B639" s="10"/>
      <c r="C639" s="10"/>
      <c r="D639" s="10"/>
      <c r="E639" s="29"/>
      <c r="F639" s="13"/>
      <c r="G639" s="13"/>
      <c r="H639" s="13"/>
      <c r="I639" s="13"/>
      <c r="J639" s="13"/>
      <c r="K639" s="8"/>
      <c r="L639" s="9"/>
    </row>
    <row r="640">
      <c r="A640" s="10"/>
      <c r="B640" s="10"/>
      <c r="C640" s="10"/>
      <c r="D640" s="10"/>
      <c r="E640" s="29"/>
      <c r="F640" s="13"/>
      <c r="G640" s="13"/>
      <c r="H640" s="13"/>
      <c r="I640" s="13"/>
      <c r="J640" s="13"/>
      <c r="K640" s="8"/>
      <c r="L640" s="9"/>
    </row>
    <row r="641">
      <c r="A641" s="10"/>
      <c r="B641" s="10"/>
      <c r="C641" s="10"/>
      <c r="D641" s="10"/>
      <c r="E641" s="29"/>
      <c r="F641" s="13"/>
      <c r="G641" s="13"/>
      <c r="H641" s="13"/>
      <c r="I641" s="13"/>
      <c r="J641" s="13"/>
      <c r="K641" s="8"/>
      <c r="L641" s="9"/>
    </row>
    <row r="642">
      <c r="A642" s="10"/>
      <c r="B642" s="10"/>
      <c r="C642" s="10"/>
      <c r="D642" s="10"/>
      <c r="E642" s="29"/>
      <c r="F642" s="13"/>
      <c r="G642" s="13"/>
      <c r="H642" s="13"/>
      <c r="I642" s="13"/>
      <c r="J642" s="13"/>
      <c r="K642" s="8"/>
      <c r="L642" s="9"/>
    </row>
    <row r="643">
      <c r="A643" s="10"/>
      <c r="B643" s="10"/>
      <c r="C643" s="10"/>
      <c r="D643" s="10"/>
      <c r="E643" s="29"/>
      <c r="F643" s="13"/>
      <c r="G643" s="13"/>
      <c r="H643" s="13"/>
      <c r="I643" s="13"/>
      <c r="J643" s="13"/>
      <c r="K643" s="8"/>
      <c r="L643" s="9"/>
    </row>
    <row r="644">
      <c r="A644" s="10"/>
      <c r="B644" s="10"/>
      <c r="C644" s="10"/>
      <c r="D644" s="10"/>
      <c r="E644" s="29"/>
      <c r="F644" s="13"/>
      <c r="G644" s="13"/>
      <c r="H644" s="13"/>
      <c r="I644" s="13"/>
      <c r="J644" s="13"/>
      <c r="K644" s="8"/>
      <c r="L644" s="9"/>
    </row>
    <row r="645">
      <c r="A645" s="10"/>
      <c r="B645" s="10"/>
      <c r="C645" s="10"/>
      <c r="D645" s="10"/>
      <c r="E645" s="29"/>
      <c r="F645" s="13"/>
      <c r="G645" s="13"/>
      <c r="H645" s="13"/>
      <c r="I645" s="13"/>
      <c r="J645" s="13"/>
      <c r="K645" s="8"/>
      <c r="L645" s="9"/>
    </row>
    <row r="646">
      <c r="A646" s="10"/>
      <c r="B646" s="10"/>
      <c r="C646" s="10"/>
      <c r="D646" s="10"/>
      <c r="E646" s="29"/>
      <c r="F646" s="13"/>
      <c r="G646" s="13"/>
      <c r="H646" s="13"/>
      <c r="I646" s="13"/>
      <c r="J646" s="13"/>
      <c r="K646" s="8"/>
      <c r="L646" s="9"/>
    </row>
    <row r="647">
      <c r="A647" s="10"/>
      <c r="B647" s="10"/>
      <c r="C647" s="10"/>
      <c r="D647" s="10"/>
      <c r="E647" s="29"/>
      <c r="F647" s="13"/>
      <c r="G647" s="13"/>
      <c r="H647" s="13"/>
      <c r="I647" s="13"/>
      <c r="J647" s="13"/>
      <c r="K647" s="8"/>
      <c r="L647" s="9"/>
    </row>
    <row r="648">
      <c r="A648" s="10"/>
      <c r="B648" s="10"/>
      <c r="C648" s="10"/>
      <c r="D648" s="10"/>
      <c r="E648" s="29"/>
      <c r="F648" s="13"/>
      <c r="G648" s="13"/>
      <c r="H648" s="13"/>
      <c r="I648" s="13"/>
      <c r="J648" s="13"/>
      <c r="K648" s="8"/>
      <c r="L648" s="9"/>
    </row>
    <row r="649">
      <c r="A649" s="10"/>
      <c r="B649" s="10"/>
      <c r="C649" s="10"/>
      <c r="D649" s="10"/>
      <c r="E649" s="29"/>
      <c r="F649" s="13"/>
      <c r="G649" s="13"/>
      <c r="H649" s="13"/>
      <c r="I649" s="13"/>
      <c r="J649" s="13"/>
      <c r="K649" s="8"/>
      <c r="L649" s="9"/>
    </row>
    <row r="650">
      <c r="A650" s="10"/>
      <c r="B650" s="10"/>
      <c r="C650" s="10"/>
      <c r="D650" s="10"/>
      <c r="E650" s="29"/>
      <c r="F650" s="13"/>
      <c r="G650" s="13"/>
      <c r="H650" s="13"/>
      <c r="I650" s="13"/>
      <c r="J650" s="13"/>
      <c r="K650" s="8"/>
      <c r="L650" s="9"/>
    </row>
    <row r="651">
      <c r="A651" s="10"/>
      <c r="B651" s="10"/>
      <c r="C651" s="10"/>
      <c r="D651" s="10"/>
      <c r="E651" s="29"/>
      <c r="F651" s="13"/>
      <c r="G651" s="13"/>
      <c r="H651" s="13"/>
      <c r="I651" s="13"/>
      <c r="J651" s="13"/>
      <c r="K651" s="8"/>
      <c r="L651" s="9"/>
    </row>
    <row r="652">
      <c r="A652" s="10"/>
      <c r="B652" s="10"/>
      <c r="C652" s="10"/>
      <c r="D652" s="10"/>
      <c r="E652" s="29"/>
      <c r="F652" s="13"/>
      <c r="G652" s="13"/>
      <c r="H652" s="13"/>
      <c r="I652" s="13"/>
      <c r="J652" s="13"/>
      <c r="K652" s="8"/>
      <c r="L652" s="9"/>
    </row>
    <row r="653">
      <c r="A653" s="10"/>
      <c r="B653" s="10"/>
      <c r="C653" s="10"/>
      <c r="D653" s="10"/>
      <c r="E653" s="29"/>
      <c r="F653" s="13"/>
      <c r="G653" s="13"/>
      <c r="H653" s="13"/>
      <c r="I653" s="13"/>
      <c r="J653" s="13"/>
      <c r="K653" s="8"/>
      <c r="L653" s="9"/>
    </row>
    <row r="654">
      <c r="A654" s="10"/>
      <c r="B654" s="10"/>
      <c r="C654" s="10"/>
      <c r="D654" s="10"/>
      <c r="E654" s="29"/>
      <c r="F654" s="13"/>
      <c r="G654" s="13"/>
      <c r="H654" s="13"/>
      <c r="I654" s="13"/>
      <c r="J654" s="13"/>
      <c r="K654" s="8"/>
      <c r="L654" s="9"/>
    </row>
    <row r="655">
      <c r="A655" s="10"/>
      <c r="B655" s="10"/>
      <c r="C655" s="10"/>
      <c r="D655" s="10"/>
      <c r="E655" s="29"/>
      <c r="F655" s="13"/>
      <c r="G655" s="13"/>
      <c r="H655" s="13"/>
      <c r="I655" s="13"/>
      <c r="J655" s="13"/>
      <c r="K655" s="8"/>
      <c r="L655" s="9"/>
    </row>
    <row r="656">
      <c r="A656" s="10"/>
      <c r="B656" s="10"/>
      <c r="C656" s="10"/>
      <c r="D656" s="10"/>
      <c r="E656" s="29"/>
      <c r="F656" s="13"/>
      <c r="G656" s="13"/>
      <c r="H656" s="13"/>
      <c r="I656" s="13"/>
      <c r="J656" s="13"/>
      <c r="K656" s="8"/>
      <c r="L656" s="9"/>
    </row>
    <row r="657">
      <c r="A657" s="10"/>
      <c r="B657" s="10"/>
      <c r="C657" s="10"/>
      <c r="D657" s="10"/>
      <c r="E657" s="29"/>
      <c r="F657" s="13"/>
      <c r="G657" s="13"/>
      <c r="H657" s="13"/>
      <c r="I657" s="13"/>
      <c r="J657" s="13"/>
      <c r="K657" s="8"/>
      <c r="L657" s="9"/>
    </row>
    <row r="658">
      <c r="A658" s="10"/>
      <c r="B658" s="10"/>
      <c r="C658" s="10"/>
      <c r="D658" s="10"/>
      <c r="E658" s="29"/>
      <c r="F658" s="13"/>
      <c r="G658" s="13"/>
      <c r="H658" s="13"/>
      <c r="I658" s="13"/>
      <c r="J658" s="13"/>
      <c r="K658" s="8"/>
      <c r="L658" s="9"/>
    </row>
    <row r="659">
      <c r="A659" s="10"/>
      <c r="B659" s="10"/>
      <c r="C659" s="10"/>
      <c r="D659" s="10"/>
      <c r="E659" s="29"/>
      <c r="F659" s="13"/>
      <c r="G659" s="13"/>
      <c r="H659" s="13"/>
      <c r="I659" s="13"/>
      <c r="J659" s="13"/>
      <c r="K659" s="8"/>
      <c r="L659" s="9"/>
    </row>
    <row r="660">
      <c r="A660" s="10"/>
      <c r="B660" s="10"/>
      <c r="C660" s="10"/>
      <c r="D660" s="10"/>
      <c r="E660" s="29"/>
      <c r="F660" s="13"/>
      <c r="G660" s="13"/>
      <c r="H660" s="13"/>
      <c r="I660" s="13"/>
      <c r="J660" s="13"/>
      <c r="K660" s="8"/>
      <c r="L660" s="9"/>
    </row>
    <row r="661">
      <c r="A661" s="10"/>
      <c r="B661" s="10"/>
      <c r="C661" s="10"/>
      <c r="D661" s="10"/>
      <c r="E661" s="29"/>
      <c r="F661" s="13"/>
      <c r="G661" s="13"/>
      <c r="H661" s="13"/>
      <c r="I661" s="13"/>
      <c r="J661" s="13"/>
      <c r="K661" s="8"/>
      <c r="L661" s="9"/>
    </row>
    <row r="662">
      <c r="A662" s="10"/>
      <c r="B662" s="10"/>
      <c r="C662" s="10"/>
      <c r="D662" s="10"/>
      <c r="E662" s="29"/>
      <c r="F662" s="13"/>
      <c r="G662" s="13"/>
      <c r="H662" s="13"/>
      <c r="I662" s="13"/>
      <c r="J662" s="13"/>
      <c r="K662" s="8"/>
      <c r="L662" s="9"/>
    </row>
    <row r="663">
      <c r="A663" s="10"/>
      <c r="B663" s="10"/>
      <c r="C663" s="10"/>
      <c r="D663" s="10"/>
      <c r="E663" s="29"/>
      <c r="F663" s="13"/>
      <c r="G663" s="13"/>
      <c r="H663" s="13"/>
      <c r="I663" s="13"/>
      <c r="J663" s="13"/>
      <c r="K663" s="8"/>
      <c r="L663" s="9"/>
    </row>
    <row r="664">
      <c r="A664" s="10"/>
      <c r="B664" s="10"/>
      <c r="C664" s="10"/>
      <c r="D664" s="10"/>
      <c r="E664" s="29"/>
      <c r="F664" s="13"/>
      <c r="G664" s="13"/>
      <c r="H664" s="13"/>
      <c r="I664" s="13"/>
      <c r="J664" s="13"/>
      <c r="K664" s="8"/>
      <c r="L664" s="9"/>
    </row>
    <row r="665">
      <c r="A665" s="10"/>
      <c r="B665" s="10"/>
      <c r="C665" s="10"/>
      <c r="D665" s="10"/>
      <c r="E665" s="29"/>
      <c r="F665" s="13"/>
      <c r="G665" s="13"/>
      <c r="H665" s="13"/>
      <c r="I665" s="13"/>
      <c r="J665" s="13"/>
      <c r="K665" s="8"/>
      <c r="L665" s="9"/>
    </row>
    <row r="666">
      <c r="A666" s="10"/>
      <c r="B666" s="10"/>
      <c r="C666" s="10"/>
      <c r="D666" s="10"/>
      <c r="E666" s="29"/>
      <c r="F666" s="13"/>
      <c r="G666" s="13"/>
      <c r="H666" s="13"/>
      <c r="I666" s="13"/>
      <c r="J666" s="13"/>
      <c r="K666" s="8"/>
      <c r="L666" s="9"/>
    </row>
    <row r="667">
      <c r="A667" s="10"/>
      <c r="B667" s="10"/>
      <c r="C667" s="10"/>
      <c r="D667" s="10"/>
      <c r="E667" s="29"/>
      <c r="F667" s="13"/>
      <c r="G667" s="13"/>
      <c r="H667" s="13"/>
      <c r="I667" s="13"/>
      <c r="J667" s="13"/>
      <c r="K667" s="8"/>
      <c r="L667" s="9"/>
    </row>
    <row r="668">
      <c r="A668" s="10"/>
      <c r="B668" s="10"/>
      <c r="C668" s="10"/>
      <c r="D668" s="10"/>
      <c r="E668" s="29"/>
      <c r="F668" s="13"/>
      <c r="G668" s="13"/>
      <c r="H668" s="13"/>
      <c r="I668" s="13"/>
      <c r="J668" s="13"/>
      <c r="K668" s="8"/>
      <c r="L668" s="9"/>
    </row>
    <row r="669">
      <c r="A669" s="10"/>
      <c r="B669" s="10"/>
      <c r="C669" s="10"/>
      <c r="D669" s="10"/>
      <c r="E669" s="29"/>
      <c r="F669" s="13"/>
      <c r="G669" s="13"/>
      <c r="H669" s="13"/>
      <c r="I669" s="13"/>
      <c r="J669" s="13"/>
      <c r="K669" s="8"/>
      <c r="L669" s="9"/>
    </row>
    <row r="670">
      <c r="A670" s="10"/>
      <c r="B670" s="10"/>
      <c r="C670" s="10"/>
      <c r="D670" s="10"/>
      <c r="E670" s="29"/>
      <c r="F670" s="13"/>
      <c r="G670" s="13"/>
      <c r="H670" s="13"/>
      <c r="I670" s="13"/>
      <c r="J670" s="13"/>
      <c r="K670" s="8"/>
      <c r="L670" s="9"/>
    </row>
    <row r="671">
      <c r="A671" s="10"/>
      <c r="B671" s="10"/>
      <c r="C671" s="10"/>
      <c r="D671" s="10"/>
      <c r="E671" s="29"/>
      <c r="F671" s="13"/>
      <c r="G671" s="13"/>
      <c r="H671" s="13"/>
      <c r="I671" s="13"/>
      <c r="J671" s="13"/>
      <c r="K671" s="8"/>
      <c r="L671" s="9"/>
    </row>
    <row r="672">
      <c r="A672" s="10"/>
      <c r="B672" s="10"/>
      <c r="C672" s="10"/>
      <c r="D672" s="10"/>
      <c r="E672" s="29"/>
      <c r="F672" s="13"/>
      <c r="G672" s="13"/>
      <c r="H672" s="13"/>
      <c r="I672" s="13"/>
      <c r="J672" s="13"/>
      <c r="K672" s="8"/>
      <c r="L672" s="9"/>
    </row>
    <row r="673">
      <c r="A673" s="10"/>
      <c r="B673" s="10"/>
      <c r="C673" s="10"/>
      <c r="D673" s="10"/>
      <c r="E673" s="29"/>
      <c r="F673" s="13"/>
      <c r="G673" s="13"/>
      <c r="H673" s="13"/>
      <c r="I673" s="13"/>
      <c r="J673" s="13"/>
      <c r="K673" s="8"/>
      <c r="L673" s="9"/>
    </row>
    <row r="674">
      <c r="A674" s="10"/>
      <c r="B674" s="10"/>
      <c r="C674" s="10"/>
      <c r="D674" s="10"/>
      <c r="E674" s="29"/>
      <c r="F674" s="13"/>
      <c r="G674" s="13"/>
      <c r="H674" s="13"/>
      <c r="I674" s="13"/>
      <c r="J674" s="13"/>
      <c r="K674" s="8"/>
      <c r="L674" s="9"/>
    </row>
    <row r="675">
      <c r="A675" s="10"/>
      <c r="B675" s="10"/>
      <c r="C675" s="10"/>
      <c r="D675" s="10"/>
      <c r="E675" s="29"/>
      <c r="F675" s="13"/>
      <c r="G675" s="13"/>
      <c r="H675" s="13"/>
      <c r="I675" s="13"/>
      <c r="J675" s="13"/>
      <c r="K675" s="8"/>
      <c r="L675" s="9"/>
    </row>
    <row r="676">
      <c r="A676" s="10"/>
      <c r="B676" s="10"/>
      <c r="C676" s="10"/>
      <c r="D676" s="10"/>
      <c r="E676" s="29"/>
      <c r="F676" s="13"/>
      <c r="G676" s="13"/>
      <c r="H676" s="13"/>
      <c r="I676" s="13"/>
      <c r="J676" s="13"/>
      <c r="K676" s="8"/>
      <c r="L676" s="9"/>
    </row>
    <row r="677">
      <c r="A677" s="10"/>
      <c r="B677" s="10"/>
      <c r="C677" s="10"/>
      <c r="D677" s="10"/>
      <c r="E677" s="29"/>
      <c r="F677" s="13"/>
      <c r="G677" s="13"/>
      <c r="H677" s="13"/>
      <c r="I677" s="13"/>
      <c r="J677" s="13"/>
      <c r="K677" s="8"/>
      <c r="L677" s="9"/>
    </row>
    <row r="678">
      <c r="A678" s="10"/>
      <c r="B678" s="10"/>
      <c r="C678" s="10"/>
      <c r="D678" s="10"/>
      <c r="E678" s="29"/>
      <c r="F678" s="13"/>
      <c r="G678" s="13"/>
      <c r="H678" s="13"/>
      <c r="I678" s="13"/>
      <c r="J678" s="13"/>
      <c r="K678" s="8"/>
      <c r="L678" s="9"/>
    </row>
    <row r="679">
      <c r="A679" s="10"/>
      <c r="B679" s="10"/>
      <c r="C679" s="10"/>
      <c r="D679" s="10"/>
      <c r="E679" s="29"/>
      <c r="F679" s="13"/>
      <c r="G679" s="13"/>
      <c r="H679" s="13"/>
      <c r="I679" s="13"/>
      <c r="J679" s="13"/>
      <c r="K679" s="8"/>
      <c r="L679" s="9"/>
    </row>
    <row r="680">
      <c r="A680" s="10"/>
      <c r="B680" s="10"/>
      <c r="C680" s="10"/>
      <c r="D680" s="10"/>
      <c r="E680" s="29"/>
      <c r="F680" s="13"/>
      <c r="G680" s="13"/>
      <c r="H680" s="13"/>
      <c r="I680" s="13"/>
      <c r="J680" s="13"/>
      <c r="K680" s="8"/>
      <c r="L680" s="9"/>
    </row>
    <row r="681">
      <c r="A681" s="10"/>
      <c r="B681" s="10"/>
      <c r="C681" s="10"/>
      <c r="D681" s="10"/>
      <c r="E681" s="29"/>
      <c r="F681" s="13"/>
      <c r="G681" s="13"/>
      <c r="H681" s="13"/>
      <c r="I681" s="13"/>
      <c r="J681" s="13"/>
      <c r="K681" s="8"/>
      <c r="L681" s="9"/>
    </row>
    <row r="682">
      <c r="A682" s="10"/>
      <c r="B682" s="10"/>
      <c r="C682" s="10"/>
      <c r="D682" s="10"/>
      <c r="E682" s="29"/>
      <c r="F682" s="13"/>
      <c r="G682" s="13"/>
      <c r="H682" s="13"/>
      <c r="I682" s="13"/>
      <c r="J682" s="13"/>
      <c r="K682" s="8"/>
      <c r="L682" s="9"/>
    </row>
    <row r="683">
      <c r="A683" s="10"/>
      <c r="B683" s="10"/>
      <c r="C683" s="10"/>
      <c r="D683" s="10"/>
      <c r="E683" s="29"/>
      <c r="F683" s="13"/>
      <c r="G683" s="13"/>
      <c r="H683" s="13"/>
      <c r="I683" s="13"/>
      <c r="J683" s="13"/>
      <c r="K683" s="8"/>
      <c r="L683" s="9"/>
    </row>
    <row r="684">
      <c r="A684" s="10"/>
      <c r="B684" s="10"/>
      <c r="C684" s="10"/>
      <c r="D684" s="10"/>
      <c r="E684" s="29"/>
      <c r="F684" s="13"/>
      <c r="G684" s="13"/>
      <c r="H684" s="13"/>
      <c r="I684" s="13"/>
      <c r="J684" s="13"/>
      <c r="K684" s="8"/>
      <c r="L684" s="9"/>
    </row>
    <row r="685">
      <c r="A685" s="10"/>
      <c r="B685" s="10"/>
      <c r="C685" s="10"/>
      <c r="D685" s="10"/>
      <c r="E685" s="29"/>
      <c r="F685" s="13"/>
      <c r="G685" s="13"/>
      <c r="H685" s="13"/>
      <c r="I685" s="13"/>
      <c r="J685" s="13"/>
      <c r="K685" s="8"/>
      <c r="L685" s="9"/>
    </row>
    <row r="686">
      <c r="A686" s="10"/>
      <c r="B686" s="10"/>
      <c r="C686" s="10"/>
      <c r="D686" s="10"/>
      <c r="E686" s="29"/>
      <c r="F686" s="13"/>
      <c r="G686" s="13"/>
      <c r="H686" s="13"/>
      <c r="I686" s="13"/>
      <c r="J686" s="13"/>
      <c r="K686" s="8"/>
      <c r="L686" s="9"/>
    </row>
    <row r="687">
      <c r="A687" s="10"/>
      <c r="B687" s="10"/>
      <c r="C687" s="10"/>
      <c r="D687" s="10"/>
      <c r="E687" s="29"/>
      <c r="F687" s="13"/>
      <c r="G687" s="13"/>
      <c r="H687" s="13"/>
      <c r="I687" s="13"/>
      <c r="J687" s="13"/>
      <c r="K687" s="8"/>
      <c r="L687" s="9"/>
    </row>
    <row r="688">
      <c r="A688" s="10"/>
      <c r="B688" s="10"/>
      <c r="C688" s="10"/>
      <c r="D688" s="10"/>
      <c r="E688" s="29"/>
      <c r="F688" s="13"/>
      <c r="G688" s="13"/>
      <c r="H688" s="13"/>
      <c r="I688" s="13"/>
      <c r="J688" s="13"/>
      <c r="K688" s="8"/>
      <c r="L688" s="9"/>
    </row>
    <row r="689">
      <c r="A689" s="10"/>
      <c r="B689" s="10"/>
      <c r="C689" s="10"/>
      <c r="D689" s="10"/>
      <c r="E689" s="29"/>
      <c r="F689" s="13"/>
      <c r="G689" s="13"/>
      <c r="H689" s="13"/>
      <c r="I689" s="13"/>
      <c r="J689" s="13"/>
      <c r="K689" s="8"/>
      <c r="L689" s="9"/>
    </row>
    <row r="690">
      <c r="A690" s="10"/>
      <c r="B690" s="10"/>
      <c r="C690" s="10"/>
      <c r="D690" s="10"/>
      <c r="E690" s="29"/>
      <c r="F690" s="13"/>
      <c r="G690" s="13"/>
      <c r="H690" s="13"/>
      <c r="I690" s="13"/>
      <c r="J690" s="13"/>
      <c r="K690" s="8"/>
      <c r="L690" s="9"/>
    </row>
    <row r="691">
      <c r="A691" s="10"/>
      <c r="B691" s="10"/>
      <c r="C691" s="10"/>
      <c r="D691" s="10"/>
      <c r="E691" s="29"/>
      <c r="F691" s="13"/>
      <c r="G691" s="13"/>
      <c r="H691" s="13"/>
      <c r="I691" s="13"/>
      <c r="J691" s="13"/>
      <c r="K691" s="8"/>
      <c r="L691" s="9"/>
    </row>
    <row r="692">
      <c r="A692" s="10"/>
      <c r="B692" s="10"/>
      <c r="C692" s="10"/>
      <c r="D692" s="10"/>
      <c r="E692" s="29"/>
      <c r="F692" s="13"/>
      <c r="G692" s="13"/>
      <c r="H692" s="13"/>
      <c r="I692" s="13"/>
      <c r="J692" s="13"/>
      <c r="K692" s="8"/>
      <c r="L692" s="9"/>
    </row>
    <row r="693">
      <c r="A693" s="10"/>
      <c r="B693" s="10"/>
      <c r="C693" s="10"/>
      <c r="D693" s="10"/>
      <c r="E693" s="29"/>
      <c r="F693" s="13"/>
      <c r="G693" s="13"/>
      <c r="H693" s="13"/>
      <c r="I693" s="13"/>
      <c r="J693" s="13"/>
      <c r="K693" s="8"/>
      <c r="L693" s="9"/>
    </row>
    <row r="694">
      <c r="A694" s="10"/>
      <c r="B694" s="10"/>
      <c r="C694" s="10"/>
      <c r="D694" s="10"/>
      <c r="E694" s="29"/>
      <c r="F694" s="13"/>
      <c r="G694" s="13"/>
      <c r="H694" s="13"/>
      <c r="I694" s="13"/>
      <c r="J694" s="13"/>
      <c r="K694" s="8"/>
      <c r="L694" s="9"/>
    </row>
    <row r="695">
      <c r="A695" s="10"/>
      <c r="B695" s="10"/>
      <c r="C695" s="10"/>
      <c r="D695" s="10"/>
      <c r="E695" s="29"/>
      <c r="F695" s="13"/>
      <c r="G695" s="13"/>
      <c r="H695" s="13"/>
      <c r="I695" s="13"/>
      <c r="J695" s="13"/>
      <c r="K695" s="8"/>
      <c r="L695" s="9"/>
    </row>
    <row r="696">
      <c r="A696" s="10"/>
      <c r="B696" s="10"/>
      <c r="C696" s="10"/>
      <c r="D696" s="10"/>
      <c r="E696" s="29"/>
      <c r="F696" s="13"/>
      <c r="G696" s="13"/>
      <c r="H696" s="13"/>
      <c r="I696" s="13"/>
      <c r="J696" s="13"/>
      <c r="K696" s="8"/>
      <c r="L696" s="9"/>
    </row>
    <row r="697">
      <c r="A697" s="10"/>
      <c r="B697" s="10"/>
      <c r="C697" s="10"/>
      <c r="D697" s="10"/>
      <c r="E697" s="29"/>
      <c r="F697" s="13"/>
      <c r="G697" s="13"/>
      <c r="H697" s="13"/>
      <c r="I697" s="13"/>
      <c r="J697" s="13"/>
      <c r="K697" s="8"/>
      <c r="L697" s="9"/>
    </row>
    <row r="698">
      <c r="A698" s="10"/>
      <c r="B698" s="10"/>
      <c r="C698" s="10"/>
      <c r="D698" s="10"/>
      <c r="E698" s="29"/>
      <c r="F698" s="13"/>
      <c r="G698" s="13"/>
      <c r="H698" s="13"/>
      <c r="I698" s="13"/>
      <c r="J698" s="13"/>
      <c r="K698" s="8"/>
      <c r="L698" s="9"/>
    </row>
    <row r="699">
      <c r="A699" s="10"/>
      <c r="B699" s="10"/>
      <c r="C699" s="10"/>
      <c r="D699" s="10"/>
      <c r="E699" s="29"/>
      <c r="F699" s="13"/>
      <c r="G699" s="13"/>
      <c r="H699" s="13"/>
      <c r="I699" s="13"/>
      <c r="J699" s="13"/>
      <c r="K699" s="8"/>
      <c r="L699" s="9"/>
    </row>
    <row r="700">
      <c r="A700" s="10"/>
      <c r="B700" s="10"/>
      <c r="C700" s="10"/>
      <c r="D700" s="10"/>
      <c r="E700" s="29"/>
      <c r="F700" s="13"/>
      <c r="G700" s="13"/>
      <c r="H700" s="13"/>
      <c r="I700" s="13"/>
      <c r="J700" s="13"/>
      <c r="K700" s="8"/>
      <c r="L700" s="9"/>
    </row>
    <row r="701">
      <c r="A701" s="10"/>
      <c r="B701" s="10"/>
      <c r="C701" s="10"/>
      <c r="D701" s="10"/>
      <c r="E701" s="29"/>
      <c r="F701" s="13"/>
      <c r="G701" s="13"/>
      <c r="H701" s="13"/>
      <c r="I701" s="13"/>
      <c r="J701" s="13"/>
      <c r="K701" s="8"/>
      <c r="L701" s="9"/>
    </row>
    <row r="702">
      <c r="A702" s="10"/>
      <c r="B702" s="10"/>
      <c r="C702" s="10"/>
      <c r="D702" s="10"/>
      <c r="E702" s="29"/>
      <c r="F702" s="13"/>
      <c r="G702" s="13"/>
      <c r="H702" s="13"/>
      <c r="I702" s="13"/>
      <c r="J702" s="13"/>
      <c r="K702" s="8"/>
      <c r="L702" s="9"/>
    </row>
    <row r="703">
      <c r="A703" s="10"/>
      <c r="B703" s="10"/>
      <c r="C703" s="10"/>
      <c r="D703" s="10"/>
      <c r="E703" s="29"/>
      <c r="F703" s="13"/>
      <c r="G703" s="13"/>
      <c r="H703" s="13"/>
      <c r="I703" s="13"/>
      <c r="J703" s="13"/>
      <c r="K703" s="8"/>
      <c r="L703" s="9"/>
    </row>
    <row r="704">
      <c r="A704" s="10"/>
      <c r="B704" s="10"/>
      <c r="C704" s="10"/>
      <c r="D704" s="10"/>
      <c r="E704" s="29"/>
      <c r="F704" s="13"/>
      <c r="G704" s="13"/>
      <c r="H704" s="13"/>
      <c r="I704" s="13"/>
      <c r="J704" s="13"/>
      <c r="K704" s="8"/>
      <c r="L704" s="9"/>
    </row>
    <row r="705">
      <c r="A705" s="10"/>
      <c r="B705" s="10"/>
      <c r="C705" s="10"/>
      <c r="D705" s="10"/>
      <c r="E705" s="29"/>
      <c r="F705" s="13"/>
      <c r="G705" s="13"/>
      <c r="H705" s="13"/>
      <c r="I705" s="13"/>
      <c r="J705" s="13"/>
      <c r="K705" s="8"/>
      <c r="L705" s="9"/>
    </row>
    <row r="706">
      <c r="A706" s="10"/>
      <c r="B706" s="10"/>
      <c r="C706" s="10"/>
      <c r="D706" s="10"/>
      <c r="E706" s="29"/>
      <c r="F706" s="13"/>
      <c r="G706" s="13"/>
      <c r="H706" s="13"/>
      <c r="I706" s="13"/>
      <c r="J706" s="13"/>
      <c r="K706" s="8"/>
      <c r="L706" s="9"/>
    </row>
    <row r="707">
      <c r="A707" s="10"/>
      <c r="B707" s="10"/>
      <c r="C707" s="10"/>
      <c r="D707" s="10"/>
      <c r="E707" s="29"/>
      <c r="F707" s="13"/>
      <c r="G707" s="13"/>
      <c r="H707" s="13"/>
      <c r="I707" s="13"/>
      <c r="J707" s="13"/>
      <c r="K707" s="8"/>
      <c r="L707" s="9"/>
    </row>
    <row r="708">
      <c r="A708" s="10"/>
      <c r="B708" s="10"/>
      <c r="C708" s="10"/>
      <c r="D708" s="10"/>
      <c r="E708" s="29"/>
      <c r="F708" s="13"/>
      <c r="G708" s="13"/>
      <c r="H708" s="13"/>
      <c r="I708" s="13"/>
      <c r="J708" s="13"/>
      <c r="K708" s="8"/>
      <c r="L708" s="9"/>
    </row>
    <row r="709">
      <c r="A709" s="10"/>
      <c r="B709" s="10"/>
      <c r="C709" s="10"/>
      <c r="D709" s="10"/>
      <c r="E709" s="29"/>
      <c r="F709" s="13"/>
      <c r="G709" s="13"/>
      <c r="H709" s="13"/>
      <c r="I709" s="13"/>
      <c r="J709" s="13"/>
      <c r="K709" s="8"/>
      <c r="L709" s="9"/>
    </row>
    <row r="710">
      <c r="A710" s="10"/>
      <c r="B710" s="10"/>
      <c r="C710" s="10"/>
      <c r="D710" s="10"/>
      <c r="E710" s="29"/>
      <c r="F710" s="13"/>
      <c r="G710" s="13"/>
      <c r="H710" s="13"/>
      <c r="I710" s="13"/>
      <c r="J710" s="13"/>
      <c r="K710" s="8"/>
      <c r="L710" s="9"/>
    </row>
    <row r="711">
      <c r="A711" s="10"/>
      <c r="B711" s="10"/>
      <c r="C711" s="10"/>
      <c r="D711" s="10"/>
      <c r="E711" s="29"/>
      <c r="F711" s="13"/>
      <c r="G711" s="13"/>
      <c r="H711" s="13"/>
      <c r="I711" s="13"/>
      <c r="J711" s="13"/>
      <c r="K711" s="8"/>
      <c r="L711" s="9"/>
    </row>
    <row r="712">
      <c r="A712" s="10"/>
      <c r="B712" s="10"/>
      <c r="C712" s="10"/>
      <c r="D712" s="10"/>
      <c r="E712" s="29"/>
      <c r="F712" s="13"/>
      <c r="G712" s="13"/>
      <c r="H712" s="13"/>
      <c r="I712" s="13"/>
      <c r="J712" s="13"/>
      <c r="K712" s="8"/>
      <c r="L712" s="9"/>
    </row>
    <row r="713">
      <c r="A713" s="10"/>
      <c r="B713" s="10"/>
      <c r="C713" s="10"/>
      <c r="D713" s="10"/>
      <c r="E713" s="29"/>
      <c r="F713" s="13"/>
      <c r="G713" s="13"/>
      <c r="H713" s="13"/>
      <c r="I713" s="13"/>
      <c r="J713" s="13"/>
      <c r="K713" s="8"/>
      <c r="L713" s="9"/>
    </row>
    <row r="714">
      <c r="A714" s="10"/>
      <c r="B714" s="10"/>
      <c r="C714" s="10"/>
      <c r="D714" s="10"/>
      <c r="E714" s="29"/>
      <c r="F714" s="13"/>
      <c r="G714" s="13"/>
      <c r="H714" s="13"/>
      <c r="I714" s="13"/>
      <c r="J714" s="13"/>
      <c r="K714" s="8"/>
      <c r="L714" s="9"/>
    </row>
    <row r="715">
      <c r="A715" s="10"/>
      <c r="B715" s="10"/>
      <c r="C715" s="10"/>
      <c r="D715" s="10"/>
      <c r="E715" s="29"/>
      <c r="F715" s="13"/>
      <c r="G715" s="13"/>
      <c r="H715" s="13"/>
      <c r="I715" s="13"/>
      <c r="J715" s="13"/>
      <c r="K715" s="8"/>
      <c r="L715" s="9"/>
    </row>
    <row r="716">
      <c r="A716" s="10"/>
      <c r="B716" s="10"/>
      <c r="C716" s="10"/>
      <c r="D716" s="10"/>
      <c r="E716" s="29"/>
      <c r="F716" s="13"/>
      <c r="G716" s="13"/>
      <c r="H716" s="13"/>
      <c r="I716" s="13"/>
      <c r="J716" s="13"/>
      <c r="K716" s="8"/>
      <c r="L716" s="9"/>
    </row>
    <row r="717">
      <c r="A717" s="10"/>
      <c r="B717" s="10"/>
      <c r="C717" s="10"/>
      <c r="D717" s="10"/>
      <c r="E717" s="29"/>
      <c r="F717" s="13"/>
      <c r="G717" s="13"/>
      <c r="H717" s="13"/>
      <c r="I717" s="13"/>
      <c r="J717" s="13"/>
      <c r="K717" s="8"/>
      <c r="L717" s="9"/>
    </row>
    <row r="718">
      <c r="A718" s="10"/>
      <c r="B718" s="10"/>
      <c r="C718" s="10"/>
      <c r="D718" s="10"/>
      <c r="E718" s="29"/>
      <c r="F718" s="13"/>
      <c r="G718" s="13"/>
      <c r="H718" s="13"/>
      <c r="I718" s="13"/>
      <c r="J718" s="13"/>
      <c r="K718" s="8"/>
      <c r="L718" s="9"/>
    </row>
    <row r="719">
      <c r="A719" s="10"/>
      <c r="B719" s="10"/>
      <c r="C719" s="10"/>
      <c r="D719" s="10"/>
      <c r="E719" s="29"/>
      <c r="F719" s="13"/>
      <c r="G719" s="13"/>
      <c r="H719" s="13"/>
      <c r="I719" s="13"/>
      <c r="J719" s="13"/>
      <c r="K719" s="8"/>
      <c r="L719" s="9"/>
    </row>
    <row r="720">
      <c r="A720" s="10"/>
      <c r="B720" s="10"/>
      <c r="C720" s="10"/>
      <c r="D720" s="10"/>
      <c r="E720" s="29"/>
      <c r="F720" s="13"/>
      <c r="G720" s="13"/>
      <c r="H720" s="13"/>
      <c r="I720" s="13"/>
      <c r="J720" s="13"/>
      <c r="K720" s="8"/>
      <c r="L720" s="9"/>
    </row>
    <row r="721">
      <c r="A721" s="10"/>
      <c r="B721" s="10"/>
      <c r="C721" s="10"/>
      <c r="D721" s="10"/>
      <c r="E721" s="29"/>
      <c r="F721" s="13"/>
      <c r="G721" s="13"/>
      <c r="H721" s="13"/>
      <c r="I721" s="13"/>
      <c r="J721" s="13"/>
      <c r="K721" s="8"/>
      <c r="L721" s="9"/>
    </row>
    <row r="722">
      <c r="A722" s="10"/>
      <c r="B722" s="10"/>
      <c r="C722" s="10"/>
      <c r="D722" s="10"/>
      <c r="E722" s="29"/>
      <c r="F722" s="13"/>
      <c r="G722" s="13"/>
      <c r="H722" s="13"/>
      <c r="I722" s="13"/>
      <c r="J722" s="13"/>
      <c r="K722" s="8"/>
      <c r="L722" s="9"/>
    </row>
    <row r="723">
      <c r="A723" s="10"/>
      <c r="B723" s="10"/>
      <c r="C723" s="10"/>
      <c r="D723" s="10"/>
      <c r="E723" s="29"/>
      <c r="F723" s="13"/>
      <c r="G723" s="13"/>
      <c r="H723" s="13"/>
      <c r="I723" s="13"/>
      <c r="J723" s="13"/>
      <c r="K723" s="8"/>
      <c r="L723" s="9"/>
    </row>
    <row r="724">
      <c r="A724" s="10"/>
      <c r="B724" s="10"/>
      <c r="C724" s="10"/>
      <c r="D724" s="10"/>
      <c r="E724" s="29"/>
      <c r="F724" s="13"/>
      <c r="G724" s="13"/>
      <c r="H724" s="13"/>
      <c r="I724" s="13"/>
      <c r="J724" s="13"/>
      <c r="K724" s="8"/>
      <c r="L724" s="9"/>
    </row>
    <row r="725">
      <c r="A725" s="10"/>
      <c r="B725" s="10"/>
      <c r="C725" s="10"/>
      <c r="D725" s="10"/>
      <c r="E725" s="29"/>
      <c r="F725" s="13"/>
      <c r="G725" s="13"/>
      <c r="H725" s="13"/>
      <c r="I725" s="13"/>
      <c r="J725" s="13"/>
      <c r="K725" s="8"/>
      <c r="L725" s="9"/>
    </row>
    <row r="726">
      <c r="A726" s="10"/>
      <c r="B726" s="10"/>
      <c r="C726" s="10"/>
      <c r="D726" s="10"/>
      <c r="E726" s="29"/>
      <c r="F726" s="13"/>
      <c r="G726" s="13"/>
      <c r="H726" s="13"/>
      <c r="I726" s="13"/>
      <c r="J726" s="13"/>
      <c r="K726" s="8"/>
      <c r="L726" s="9"/>
    </row>
    <row r="727">
      <c r="A727" s="10"/>
      <c r="B727" s="10"/>
      <c r="C727" s="10"/>
      <c r="D727" s="10"/>
      <c r="E727" s="29"/>
      <c r="F727" s="13"/>
      <c r="G727" s="13"/>
      <c r="H727" s="13"/>
      <c r="I727" s="13"/>
      <c r="J727" s="13"/>
      <c r="K727" s="8"/>
      <c r="L727" s="9"/>
    </row>
    <row r="728">
      <c r="A728" s="10"/>
      <c r="B728" s="10"/>
      <c r="C728" s="10"/>
      <c r="D728" s="10"/>
      <c r="E728" s="29"/>
      <c r="F728" s="13"/>
      <c r="G728" s="13"/>
      <c r="H728" s="13"/>
      <c r="I728" s="13"/>
      <c r="J728" s="13"/>
      <c r="K728" s="8"/>
      <c r="L728" s="9"/>
    </row>
    <row r="729">
      <c r="A729" s="10"/>
      <c r="B729" s="10"/>
      <c r="C729" s="10"/>
      <c r="D729" s="10"/>
      <c r="E729" s="29"/>
      <c r="F729" s="13"/>
      <c r="G729" s="13"/>
      <c r="H729" s="13"/>
      <c r="I729" s="13"/>
      <c r="J729" s="13"/>
      <c r="K729" s="8"/>
      <c r="L729" s="9"/>
    </row>
    <row r="730">
      <c r="A730" s="10"/>
      <c r="B730" s="10"/>
      <c r="C730" s="10"/>
      <c r="D730" s="10"/>
      <c r="E730" s="29"/>
      <c r="F730" s="13"/>
      <c r="G730" s="13"/>
      <c r="H730" s="13"/>
      <c r="I730" s="13"/>
      <c r="J730" s="13"/>
      <c r="K730" s="8"/>
      <c r="L730" s="9"/>
    </row>
    <row r="731">
      <c r="A731" s="10"/>
      <c r="B731" s="10"/>
      <c r="C731" s="10"/>
      <c r="D731" s="10"/>
      <c r="E731" s="29"/>
      <c r="F731" s="13"/>
      <c r="G731" s="13"/>
      <c r="H731" s="13"/>
      <c r="I731" s="13"/>
      <c r="J731" s="13"/>
      <c r="K731" s="8"/>
      <c r="L731" s="9"/>
    </row>
    <row r="732">
      <c r="A732" s="10"/>
      <c r="B732" s="10"/>
      <c r="C732" s="10"/>
      <c r="D732" s="10"/>
      <c r="E732" s="29"/>
      <c r="F732" s="13"/>
      <c r="G732" s="13"/>
      <c r="H732" s="13"/>
      <c r="I732" s="13"/>
      <c r="J732" s="13"/>
      <c r="K732" s="8"/>
      <c r="L732" s="9"/>
    </row>
    <row r="733">
      <c r="A733" s="10"/>
      <c r="B733" s="10"/>
      <c r="C733" s="10"/>
      <c r="D733" s="10"/>
      <c r="E733" s="29"/>
      <c r="F733" s="13"/>
      <c r="G733" s="13"/>
      <c r="H733" s="13"/>
      <c r="I733" s="13"/>
      <c r="J733" s="13"/>
      <c r="K733" s="8"/>
      <c r="L733" s="9"/>
    </row>
    <row r="734">
      <c r="A734" s="10"/>
      <c r="B734" s="10"/>
      <c r="C734" s="10"/>
      <c r="D734" s="10"/>
      <c r="E734" s="29"/>
      <c r="F734" s="13"/>
      <c r="G734" s="13"/>
      <c r="H734" s="13"/>
      <c r="I734" s="13"/>
      <c r="J734" s="13"/>
      <c r="K734" s="8"/>
      <c r="L734" s="9"/>
    </row>
    <row r="735">
      <c r="A735" s="10"/>
      <c r="B735" s="10"/>
      <c r="C735" s="10"/>
      <c r="D735" s="10"/>
      <c r="E735" s="29"/>
      <c r="F735" s="13"/>
      <c r="G735" s="13"/>
      <c r="H735" s="13"/>
      <c r="I735" s="13"/>
      <c r="J735" s="13"/>
      <c r="K735" s="8"/>
      <c r="L735" s="9"/>
    </row>
    <row r="736">
      <c r="A736" s="10"/>
      <c r="B736" s="10"/>
      <c r="C736" s="10"/>
      <c r="D736" s="10"/>
      <c r="E736" s="29"/>
      <c r="F736" s="13"/>
      <c r="G736" s="13"/>
      <c r="H736" s="13"/>
      <c r="I736" s="13"/>
      <c r="J736" s="13"/>
      <c r="K736" s="8"/>
      <c r="L736" s="9"/>
    </row>
    <row r="737">
      <c r="A737" s="10"/>
      <c r="B737" s="10"/>
      <c r="C737" s="10"/>
      <c r="D737" s="10"/>
      <c r="E737" s="29"/>
      <c r="F737" s="13"/>
      <c r="G737" s="13"/>
      <c r="H737" s="13"/>
      <c r="I737" s="13"/>
      <c r="J737" s="13"/>
      <c r="K737" s="8"/>
      <c r="L737" s="9"/>
    </row>
    <row r="738">
      <c r="A738" s="10"/>
      <c r="B738" s="10"/>
      <c r="C738" s="10"/>
      <c r="D738" s="10"/>
      <c r="E738" s="29"/>
      <c r="F738" s="13"/>
      <c r="G738" s="13"/>
      <c r="H738" s="13"/>
      <c r="I738" s="13"/>
      <c r="J738" s="13"/>
      <c r="K738" s="8"/>
      <c r="L738" s="9"/>
    </row>
    <row r="739">
      <c r="A739" s="10"/>
      <c r="B739" s="10"/>
      <c r="C739" s="10"/>
      <c r="D739" s="10"/>
      <c r="E739" s="29"/>
      <c r="F739" s="13"/>
      <c r="G739" s="13"/>
      <c r="H739" s="13"/>
      <c r="I739" s="13"/>
      <c r="J739" s="13"/>
      <c r="K739" s="8"/>
      <c r="L739" s="9"/>
    </row>
    <row r="740">
      <c r="A740" s="10"/>
      <c r="B740" s="10"/>
      <c r="C740" s="10"/>
      <c r="D740" s="10"/>
      <c r="E740" s="29"/>
      <c r="F740" s="13"/>
      <c r="G740" s="13"/>
      <c r="H740" s="13"/>
      <c r="I740" s="13"/>
      <c r="J740" s="13"/>
      <c r="K740" s="8"/>
      <c r="L740" s="9"/>
    </row>
    <row r="741">
      <c r="A741" s="10"/>
      <c r="B741" s="10"/>
      <c r="C741" s="10"/>
      <c r="D741" s="10"/>
      <c r="E741" s="29"/>
      <c r="F741" s="13"/>
      <c r="G741" s="13"/>
      <c r="H741" s="13"/>
      <c r="I741" s="13"/>
      <c r="J741" s="13"/>
      <c r="K741" s="8"/>
      <c r="L741" s="9"/>
    </row>
    <row r="742">
      <c r="A742" s="10"/>
      <c r="B742" s="10"/>
      <c r="C742" s="10"/>
      <c r="D742" s="10"/>
      <c r="E742" s="29"/>
      <c r="F742" s="13"/>
      <c r="G742" s="13"/>
      <c r="H742" s="13"/>
      <c r="I742" s="13"/>
      <c r="J742" s="13"/>
      <c r="K742" s="8"/>
      <c r="L742" s="9"/>
    </row>
    <row r="743">
      <c r="A743" s="10"/>
      <c r="B743" s="10"/>
      <c r="C743" s="10"/>
      <c r="D743" s="10"/>
      <c r="E743" s="29"/>
      <c r="F743" s="13"/>
      <c r="G743" s="13"/>
      <c r="H743" s="13"/>
      <c r="I743" s="13"/>
      <c r="J743" s="13"/>
      <c r="K743" s="8"/>
      <c r="L743" s="9"/>
    </row>
    <row r="744">
      <c r="A744" s="10"/>
      <c r="B744" s="10"/>
      <c r="C744" s="10"/>
      <c r="D744" s="10"/>
      <c r="E744" s="29"/>
      <c r="F744" s="13"/>
      <c r="G744" s="13"/>
      <c r="H744" s="13"/>
      <c r="I744" s="13"/>
      <c r="J744" s="13"/>
      <c r="K744" s="8"/>
      <c r="L744" s="9"/>
    </row>
    <row r="745">
      <c r="A745" s="10"/>
      <c r="B745" s="10"/>
      <c r="C745" s="10"/>
      <c r="D745" s="10"/>
      <c r="E745" s="29"/>
      <c r="F745" s="13"/>
      <c r="G745" s="13"/>
      <c r="H745" s="13"/>
      <c r="I745" s="13"/>
      <c r="J745" s="13"/>
      <c r="K745" s="8"/>
      <c r="L745" s="9"/>
    </row>
    <row r="746">
      <c r="A746" s="10"/>
      <c r="B746" s="10"/>
      <c r="C746" s="10"/>
      <c r="D746" s="10"/>
      <c r="E746" s="29"/>
      <c r="F746" s="13"/>
      <c r="G746" s="13"/>
      <c r="H746" s="13"/>
      <c r="I746" s="13"/>
      <c r="J746" s="13"/>
      <c r="K746" s="8"/>
      <c r="L746" s="9"/>
    </row>
    <row r="747">
      <c r="A747" s="10"/>
      <c r="B747" s="10"/>
      <c r="C747" s="10"/>
      <c r="D747" s="10"/>
      <c r="E747" s="29"/>
      <c r="F747" s="13"/>
      <c r="G747" s="13"/>
      <c r="H747" s="13"/>
      <c r="I747" s="13"/>
      <c r="J747" s="13"/>
      <c r="K747" s="8"/>
      <c r="L747" s="9"/>
    </row>
    <row r="748">
      <c r="A748" s="10"/>
      <c r="B748" s="10"/>
      <c r="C748" s="10"/>
      <c r="D748" s="10"/>
      <c r="E748" s="29"/>
      <c r="F748" s="13"/>
      <c r="G748" s="13"/>
      <c r="H748" s="13"/>
      <c r="I748" s="13"/>
      <c r="J748" s="13"/>
      <c r="K748" s="8"/>
      <c r="L748" s="9"/>
    </row>
    <row r="749">
      <c r="A749" s="10"/>
      <c r="B749" s="10"/>
      <c r="C749" s="10"/>
      <c r="D749" s="10"/>
      <c r="E749" s="29"/>
      <c r="F749" s="13"/>
      <c r="G749" s="13"/>
      <c r="H749" s="13"/>
      <c r="I749" s="13"/>
      <c r="J749" s="13"/>
      <c r="K749" s="8"/>
      <c r="L749" s="9"/>
    </row>
    <row r="750">
      <c r="A750" s="10"/>
      <c r="B750" s="10"/>
      <c r="C750" s="10"/>
      <c r="D750" s="10"/>
      <c r="E750" s="29"/>
      <c r="F750" s="13"/>
      <c r="G750" s="13"/>
      <c r="H750" s="13"/>
      <c r="I750" s="13"/>
      <c r="J750" s="13"/>
      <c r="K750" s="8"/>
      <c r="L750" s="9"/>
    </row>
    <row r="751">
      <c r="A751" s="10"/>
      <c r="B751" s="10"/>
      <c r="C751" s="10"/>
      <c r="D751" s="10"/>
      <c r="E751" s="29"/>
      <c r="F751" s="13"/>
      <c r="G751" s="13"/>
      <c r="H751" s="13"/>
      <c r="I751" s="13"/>
      <c r="J751" s="13"/>
      <c r="K751" s="8"/>
      <c r="L751" s="9"/>
    </row>
    <row r="752">
      <c r="A752" s="10"/>
      <c r="B752" s="10"/>
      <c r="C752" s="10"/>
      <c r="D752" s="10"/>
      <c r="E752" s="29"/>
      <c r="F752" s="13"/>
      <c r="G752" s="13"/>
      <c r="H752" s="13"/>
      <c r="I752" s="13"/>
      <c r="J752" s="13"/>
      <c r="K752" s="8"/>
      <c r="L752" s="9"/>
    </row>
    <row r="753">
      <c r="A753" s="10"/>
      <c r="B753" s="10"/>
      <c r="C753" s="10"/>
      <c r="D753" s="10"/>
      <c r="E753" s="29"/>
      <c r="F753" s="13"/>
      <c r="G753" s="13"/>
      <c r="H753" s="13"/>
      <c r="I753" s="13"/>
      <c r="J753" s="13"/>
      <c r="K753" s="8"/>
      <c r="L753" s="9"/>
    </row>
    <row r="754">
      <c r="A754" s="10"/>
      <c r="B754" s="10"/>
      <c r="C754" s="10"/>
      <c r="D754" s="10"/>
      <c r="E754" s="29"/>
      <c r="F754" s="13"/>
      <c r="G754" s="13"/>
      <c r="H754" s="13"/>
      <c r="I754" s="13"/>
      <c r="J754" s="13"/>
      <c r="K754" s="8"/>
      <c r="L754" s="9"/>
    </row>
    <row r="755">
      <c r="A755" s="10"/>
      <c r="B755" s="10"/>
      <c r="C755" s="10"/>
      <c r="D755" s="10"/>
      <c r="E755" s="29"/>
      <c r="F755" s="13"/>
      <c r="G755" s="13"/>
      <c r="H755" s="13"/>
      <c r="I755" s="13"/>
      <c r="J755" s="13"/>
      <c r="K755" s="8"/>
      <c r="L755" s="9"/>
    </row>
    <row r="756">
      <c r="A756" s="10"/>
      <c r="B756" s="10"/>
      <c r="C756" s="10"/>
      <c r="D756" s="10"/>
      <c r="E756" s="29"/>
      <c r="F756" s="13"/>
      <c r="G756" s="13"/>
      <c r="H756" s="13"/>
      <c r="I756" s="13"/>
      <c r="J756" s="13"/>
      <c r="K756" s="8"/>
      <c r="L756" s="9"/>
    </row>
    <row r="757">
      <c r="A757" s="10"/>
      <c r="B757" s="10"/>
      <c r="C757" s="10"/>
      <c r="D757" s="10"/>
      <c r="E757" s="29"/>
      <c r="F757" s="13"/>
      <c r="G757" s="13"/>
      <c r="H757" s="13"/>
      <c r="I757" s="13"/>
      <c r="J757" s="13"/>
      <c r="K757" s="8"/>
      <c r="L757" s="9"/>
    </row>
    <row r="758">
      <c r="A758" s="10"/>
      <c r="B758" s="10"/>
      <c r="C758" s="10"/>
      <c r="D758" s="10"/>
      <c r="E758" s="29"/>
      <c r="F758" s="13"/>
      <c r="G758" s="13"/>
      <c r="H758" s="13"/>
      <c r="I758" s="13"/>
      <c r="J758" s="13"/>
      <c r="K758" s="8"/>
      <c r="L758" s="9"/>
    </row>
    <row r="759">
      <c r="A759" s="10"/>
      <c r="B759" s="10"/>
      <c r="C759" s="10"/>
      <c r="D759" s="10"/>
      <c r="E759" s="29"/>
      <c r="F759" s="13"/>
      <c r="G759" s="13"/>
      <c r="H759" s="13"/>
      <c r="I759" s="13"/>
      <c r="J759" s="13"/>
      <c r="K759" s="8"/>
      <c r="L759" s="9"/>
    </row>
    <row r="760">
      <c r="A760" s="10"/>
      <c r="B760" s="10"/>
      <c r="C760" s="10"/>
      <c r="D760" s="10"/>
      <c r="E760" s="29"/>
      <c r="F760" s="13"/>
      <c r="G760" s="13"/>
      <c r="H760" s="13"/>
      <c r="I760" s="13"/>
      <c r="J760" s="13"/>
      <c r="K760" s="8"/>
      <c r="L760" s="9"/>
    </row>
    <row r="761">
      <c r="A761" s="10"/>
      <c r="B761" s="10"/>
      <c r="C761" s="10"/>
      <c r="D761" s="10"/>
      <c r="E761" s="29"/>
      <c r="F761" s="13"/>
      <c r="G761" s="13"/>
      <c r="H761" s="13"/>
      <c r="I761" s="13"/>
      <c r="J761" s="13"/>
      <c r="K761" s="8"/>
      <c r="L761" s="9"/>
    </row>
    <row r="762">
      <c r="A762" s="10"/>
      <c r="B762" s="10"/>
      <c r="C762" s="10"/>
      <c r="D762" s="10"/>
      <c r="E762" s="29"/>
      <c r="F762" s="13"/>
      <c r="G762" s="13"/>
      <c r="H762" s="13"/>
      <c r="I762" s="13"/>
      <c r="J762" s="13"/>
      <c r="K762" s="8"/>
      <c r="L762" s="9"/>
    </row>
    <row r="763">
      <c r="A763" s="10"/>
      <c r="B763" s="10"/>
      <c r="C763" s="10"/>
      <c r="D763" s="10"/>
      <c r="E763" s="29"/>
      <c r="F763" s="13"/>
      <c r="G763" s="13"/>
      <c r="H763" s="13"/>
      <c r="I763" s="13"/>
      <c r="J763" s="13"/>
      <c r="K763" s="8"/>
      <c r="L763" s="9"/>
    </row>
    <row r="764">
      <c r="A764" s="10"/>
      <c r="B764" s="10"/>
      <c r="C764" s="10"/>
      <c r="D764" s="10"/>
      <c r="E764" s="29"/>
      <c r="F764" s="13"/>
      <c r="G764" s="13"/>
      <c r="H764" s="13"/>
      <c r="I764" s="13"/>
      <c r="J764" s="13"/>
      <c r="K764" s="8"/>
      <c r="L764" s="9"/>
    </row>
    <row r="765">
      <c r="A765" s="10"/>
      <c r="B765" s="10"/>
      <c r="C765" s="10"/>
      <c r="D765" s="10"/>
      <c r="E765" s="29"/>
      <c r="F765" s="13"/>
      <c r="G765" s="13"/>
      <c r="H765" s="13"/>
      <c r="I765" s="13"/>
      <c r="J765" s="13"/>
      <c r="K765" s="8"/>
      <c r="L765" s="9"/>
    </row>
    <row r="766">
      <c r="A766" s="10"/>
      <c r="B766" s="10"/>
      <c r="C766" s="10"/>
      <c r="D766" s="10"/>
      <c r="E766" s="29"/>
      <c r="F766" s="13"/>
      <c r="G766" s="13"/>
      <c r="H766" s="13"/>
      <c r="I766" s="13"/>
      <c r="J766" s="13"/>
      <c r="K766" s="8"/>
      <c r="L766" s="9"/>
    </row>
    <row r="767">
      <c r="A767" s="10"/>
      <c r="B767" s="10"/>
      <c r="C767" s="10"/>
      <c r="D767" s="10"/>
      <c r="E767" s="29"/>
      <c r="F767" s="13"/>
      <c r="G767" s="13"/>
      <c r="H767" s="13"/>
      <c r="I767" s="13"/>
      <c r="J767" s="13"/>
      <c r="K767" s="8"/>
      <c r="L767" s="9"/>
    </row>
    <row r="768">
      <c r="A768" s="10"/>
      <c r="B768" s="10"/>
      <c r="C768" s="10"/>
      <c r="D768" s="10"/>
      <c r="E768" s="29"/>
      <c r="F768" s="13"/>
      <c r="G768" s="13"/>
      <c r="H768" s="13"/>
      <c r="I768" s="13"/>
      <c r="J768" s="13"/>
      <c r="K768" s="8"/>
      <c r="L768" s="9"/>
    </row>
    <row r="769">
      <c r="A769" s="10"/>
      <c r="B769" s="10"/>
      <c r="C769" s="10"/>
      <c r="D769" s="10"/>
      <c r="E769" s="29"/>
      <c r="F769" s="13"/>
      <c r="G769" s="13"/>
      <c r="H769" s="13"/>
      <c r="I769" s="13"/>
      <c r="J769" s="13"/>
      <c r="K769" s="8"/>
      <c r="L769" s="9"/>
    </row>
    <row r="770">
      <c r="A770" s="10"/>
      <c r="B770" s="10"/>
      <c r="C770" s="10"/>
      <c r="D770" s="10"/>
      <c r="E770" s="29"/>
      <c r="F770" s="13"/>
      <c r="G770" s="13"/>
      <c r="H770" s="13"/>
      <c r="I770" s="13"/>
      <c r="J770" s="13"/>
      <c r="K770" s="8"/>
      <c r="L770" s="9"/>
    </row>
    <row r="771">
      <c r="A771" s="10"/>
      <c r="B771" s="10"/>
      <c r="C771" s="10"/>
      <c r="D771" s="10"/>
      <c r="E771" s="29"/>
      <c r="F771" s="13"/>
      <c r="G771" s="13"/>
      <c r="H771" s="13"/>
      <c r="I771" s="13"/>
      <c r="J771" s="13"/>
      <c r="K771" s="8"/>
      <c r="L771" s="9"/>
    </row>
    <row r="772">
      <c r="A772" s="10"/>
      <c r="B772" s="10"/>
      <c r="C772" s="10"/>
      <c r="D772" s="10"/>
      <c r="E772" s="29"/>
      <c r="F772" s="13"/>
      <c r="G772" s="13"/>
      <c r="H772" s="13"/>
      <c r="I772" s="13"/>
      <c r="J772" s="13"/>
      <c r="K772" s="8"/>
      <c r="L772" s="9"/>
    </row>
    <row r="773">
      <c r="A773" s="10"/>
      <c r="B773" s="10"/>
      <c r="C773" s="10"/>
      <c r="D773" s="10"/>
      <c r="E773" s="29"/>
      <c r="F773" s="13"/>
      <c r="G773" s="13"/>
      <c r="H773" s="13"/>
      <c r="I773" s="13"/>
      <c r="J773" s="13"/>
      <c r="K773" s="8"/>
      <c r="L773" s="9"/>
    </row>
    <row r="774">
      <c r="A774" s="10"/>
      <c r="B774" s="10"/>
      <c r="C774" s="10"/>
      <c r="D774" s="10"/>
      <c r="E774" s="29"/>
      <c r="F774" s="13"/>
      <c r="G774" s="13"/>
      <c r="H774" s="13"/>
      <c r="I774" s="13"/>
      <c r="J774" s="13"/>
      <c r="K774" s="8"/>
      <c r="L774" s="9"/>
    </row>
    <row r="775">
      <c r="A775" s="10"/>
      <c r="B775" s="10"/>
      <c r="C775" s="10"/>
      <c r="D775" s="10"/>
      <c r="E775" s="29"/>
      <c r="F775" s="13"/>
      <c r="G775" s="13"/>
      <c r="H775" s="13"/>
      <c r="I775" s="13"/>
      <c r="J775" s="13"/>
      <c r="K775" s="8"/>
      <c r="L775" s="9"/>
    </row>
    <row r="776">
      <c r="A776" s="10"/>
      <c r="B776" s="10"/>
      <c r="C776" s="10"/>
      <c r="D776" s="10"/>
      <c r="E776" s="29"/>
      <c r="F776" s="13"/>
      <c r="G776" s="13"/>
      <c r="H776" s="13"/>
      <c r="I776" s="13"/>
      <c r="J776" s="13"/>
      <c r="K776" s="8"/>
      <c r="L776" s="9"/>
    </row>
    <row r="777">
      <c r="A777" s="10"/>
      <c r="B777" s="10"/>
      <c r="C777" s="10"/>
      <c r="D777" s="10"/>
      <c r="E777" s="29"/>
      <c r="F777" s="13"/>
      <c r="G777" s="13"/>
      <c r="H777" s="13"/>
      <c r="I777" s="13"/>
      <c r="J777" s="13"/>
      <c r="K777" s="8"/>
      <c r="L777" s="9"/>
    </row>
    <row r="778">
      <c r="A778" s="10"/>
      <c r="B778" s="10"/>
      <c r="C778" s="10"/>
      <c r="D778" s="10"/>
      <c r="E778" s="29"/>
      <c r="F778" s="13"/>
      <c r="G778" s="13"/>
      <c r="H778" s="13"/>
      <c r="I778" s="13"/>
      <c r="J778" s="13"/>
      <c r="K778" s="8"/>
      <c r="L778" s="9"/>
    </row>
    <row r="779">
      <c r="A779" s="10"/>
      <c r="B779" s="10"/>
      <c r="C779" s="10"/>
      <c r="D779" s="10"/>
      <c r="E779" s="29"/>
      <c r="F779" s="13"/>
      <c r="G779" s="13"/>
      <c r="H779" s="13"/>
      <c r="I779" s="13"/>
      <c r="J779" s="13"/>
      <c r="K779" s="8"/>
      <c r="L779" s="9"/>
    </row>
    <row r="780">
      <c r="A780" s="10"/>
      <c r="B780" s="10"/>
      <c r="C780" s="10"/>
      <c r="D780" s="10"/>
      <c r="E780" s="29"/>
      <c r="F780" s="13"/>
      <c r="G780" s="13"/>
      <c r="H780" s="13"/>
      <c r="I780" s="13"/>
      <c r="J780" s="13"/>
      <c r="K780" s="8"/>
      <c r="L780" s="9"/>
    </row>
    <row r="781">
      <c r="A781" s="10"/>
      <c r="B781" s="10"/>
      <c r="C781" s="10"/>
      <c r="D781" s="10"/>
      <c r="E781" s="29"/>
      <c r="F781" s="13"/>
      <c r="G781" s="13"/>
      <c r="H781" s="13"/>
      <c r="I781" s="13"/>
      <c r="J781" s="13"/>
      <c r="K781" s="8"/>
      <c r="L781" s="9"/>
    </row>
    <row r="782">
      <c r="A782" s="10"/>
      <c r="B782" s="10"/>
      <c r="C782" s="10"/>
      <c r="D782" s="10"/>
      <c r="E782" s="29"/>
      <c r="F782" s="13"/>
      <c r="G782" s="13"/>
      <c r="H782" s="13"/>
      <c r="I782" s="13"/>
      <c r="J782" s="13"/>
      <c r="K782" s="8"/>
      <c r="L782" s="9"/>
    </row>
    <row r="783">
      <c r="A783" s="10"/>
      <c r="B783" s="10"/>
      <c r="C783" s="10"/>
      <c r="D783" s="10"/>
      <c r="E783" s="29"/>
      <c r="F783" s="13"/>
      <c r="G783" s="13"/>
      <c r="H783" s="13"/>
      <c r="I783" s="13"/>
      <c r="J783" s="13"/>
      <c r="K783" s="8"/>
      <c r="L783" s="9"/>
    </row>
    <row r="784">
      <c r="A784" s="10"/>
      <c r="B784" s="10"/>
      <c r="C784" s="10"/>
      <c r="D784" s="10"/>
      <c r="E784" s="29"/>
      <c r="F784" s="13"/>
      <c r="G784" s="13"/>
      <c r="H784" s="13"/>
      <c r="I784" s="13"/>
      <c r="J784" s="13"/>
      <c r="K784" s="8"/>
      <c r="L784" s="9"/>
    </row>
    <row r="785">
      <c r="A785" s="10"/>
      <c r="B785" s="10"/>
      <c r="C785" s="10"/>
      <c r="D785" s="10"/>
      <c r="E785" s="29"/>
      <c r="F785" s="13"/>
      <c r="G785" s="13"/>
      <c r="H785" s="13"/>
      <c r="I785" s="13"/>
      <c r="J785" s="13"/>
      <c r="K785" s="8"/>
      <c r="L785" s="9"/>
    </row>
    <row r="786">
      <c r="A786" s="10"/>
      <c r="B786" s="10"/>
      <c r="C786" s="10"/>
      <c r="D786" s="10"/>
      <c r="E786" s="29"/>
      <c r="F786" s="13"/>
      <c r="G786" s="13"/>
      <c r="H786" s="13"/>
      <c r="I786" s="13"/>
      <c r="J786" s="13"/>
      <c r="K786" s="8"/>
      <c r="L786" s="9"/>
    </row>
    <row r="787">
      <c r="A787" s="10"/>
      <c r="B787" s="10"/>
      <c r="C787" s="10"/>
      <c r="D787" s="10"/>
      <c r="E787" s="29"/>
      <c r="F787" s="13"/>
      <c r="G787" s="13"/>
      <c r="H787" s="13"/>
      <c r="I787" s="13"/>
      <c r="J787" s="13"/>
      <c r="K787" s="8"/>
      <c r="L787" s="9"/>
    </row>
    <row r="788">
      <c r="A788" s="10"/>
      <c r="B788" s="10"/>
      <c r="C788" s="10"/>
      <c r="D788" s="10"/>
      <c r="E788" s="29"/>
      <c r="F788" s="13"/>
      <c r="G788" s="13"/>
      <c r="H788" s="13"/>
      <c r="I788" s="13"/>
      <c r="J788" s="13"/>
      <c r="K788" s="8"/>
      <c r="L788" s="9"/>
    </row>
    <row r="789">
      <c r="A789" s="10"/>
      <c r="B789" s="10"/>
      <c r="C789" s="10"/>
      <c r="D789" s="10"/>
      <c r="E789" s="29"/>
      <c r="F789" s="13"/>
      <c r="G789" s="13"/>
      <c r="H789" s="13"/>
      <c r="I789" s="13"/>
      <c r="J789" s="13"/>
      <c r="K789" s="8"/>
      <c r="L789" s="9"/>
    </row>
    <row r="790">
      <c r="A790" s="10"/>
      <c r="B790" s="10"/>
      <c r="C790" s="10"/>
      <c r="D790" s="10"/>
      <c r="E790" s="29"/>
      <c r="F790" s="13"/>
      <c r="G790" s="13"/>
      <c r="H790" s="13"/>
      <c r="I790" s="13"/>
      <c r="J790" s="13"/>
      <c r="K790" s="8"/>
      <c r="L790" s="9"/>
    </row>
    <row r="791">
      <c r="A791" s="10"/>
      <c r="B791" s="10"/>
      <c r="C791" s="10"/>
      <c r="D791" s="10"/>
      <c r="E791" s="29"/>
      <c r="F791" s="13"/>
      <c r="G791" s="13"/>
      <c r="H791" s="13"/>
      <c r="I791" s="13"/>
      <c r="J791" s="13"/>
      <c r="K791" s="8"/>
      <c r="L791" s="9"/>
    </row>
    <row r="792">
      <c r="A792" s="10"/>
      <c r="B792" s="10"/>
      <c r="C792" s="10"/>
      <c r="D792" s="10"/>
      <c r="E792" s="29"/>
      <c r="F792" s="13"/>
      <c r="G792" s="13"/>
      <c r="H792" s="13"/>
      <c r="I792" s="13"/>
      <c r="J792" s="13"/>
      <c r="K792" s="8"/>
      <c r="L792" s="9"/>
    </row>
    <row r="793">
      <c r="A793" s="10"/>
      <c r="B793" s="10"/>
      <c r="C793" s="10"/>
      <c r="D793" s="10"/>
      <c r="E793" s="29"/>
      <c r="F793" s="13"/>
      <c r="G793" s="13"/>
      <c r="H793" s="13"/>
      <c r="I793" s="13"/>
      <c r="J793" s="13"/>
      <c r="K793" s="8"/>
      <c r="L793" s="9"/>
    </row>
    <row r="794">
      <c r="A794" s="10"/>
      <c r="B794" s="10"/>
      <c r="C794" s="10"/>
      <c r="D794" s="10"/>
      <c r="E794" s="29"/>
      <c r="F794" s="13"/>
      <c r="G794" s="13"/>
      <c r="H794" s="13"/>
      <c r="I794" s="13"/>
      <c r="J794" s="13"/>
      <c r="K794" s="8"/>
      <c r="L794" s="9"/>
    </row>
    <row r="795">
      <c r="A795" s="10"/>
      <c r="B795" s="10"/>
      <c r="C795" s="10"/>
      <c r="D795" s="10"/>
      <c r="E795" s="29"/>
      <c r="F795" s="13"/>
      <c r="G795" s="13"/>
      <c r="H795" s="13"/>
      <c r="I795" s="13"/>
      <c r="J795" s="13"/>
      <c r="K795" s="8"/>
      <c r="L795" s="9"/>
    </row>
    <row r="796">
      <c r="A796" s="10"/>
      <c r="B796" s="10"/>
      <c r="C796" s="10"/>
      <c r="D796" s="10"/>
      <c r="E796" s="29"/>
      <c r="F796" s="13"/>
      <c r="G796" s="13"/>
      <c r="H796" s="13"/>
      <c r="I796" s="13"/>
      <c r="J796" s="13"/>
      <c r="K796" s="8"/>
      <c r="L796" s="9"/>
    </row>
    <row r="797">
      <c r="A797" s="10"/>
      <c r="B797" s="10"/>
      <c r="C797" s="10"/>
      <c r="D797" s="10"/>
      <c r="E797" s="29"/>
      <c r="F797" s="13"/>
      <c r="G797" s="13"/>
      <c r="H797" s="13"/>
      <c r="I797" s="13"/>
      <c r="J797" s="13"/>
      <c r="K797" s="8"/>
      <c r="L797" s="9"/>
    </row>
    <row r="798">
      <c r="A798" s="10"/>
      <c r="B798" s="10"/>
      <c r="C798" s="10"/>
      <c r="D798" s="10"/>
      <c r="E798" s="29"/>
      <c r="F798" s="13"/>
      <c r="G798" s="13"/>
      <c r="H798" s="13"/>
      <c r="I798" s="13"/>
      <c r="J798" s="13"/>
      <c r="K798" s="8"/>
      <c r="L798" s="9"/>
    </row>
    <row r="799">
      <c r="A799" s="10"/>
      <c r="B799" s="10"/>
      <c r="C799" s="10"/>
      <c r="D799" s="10"/>
      <c r="E799" s="29"/>
      <c r="F799" s="13"/>
      <c r="G799" s="13"/>
      <c r="H799" s="13"/>
      <c r="I799" s="13"/>
      <c r="J799" s="13"/>
      <c r="K799" s="8"/>
      <c r="L799" s="9"/>
    </row>
    <row r="800">
      <c r="A800" s="10"/>
      <c r="B800" s="10"/>
      <c r="C800" s="10"/>
      <c r="D800" s="10"/>
      <c r="E800" s="29"/>
      <c r="F800" s="13"/>
      <c r="G800" s="13"/>
      <c r="H800" s="13"/>
      <c r="I800" s="13"/>
      <c r="J800" s="13"/>
      <c r="K800" s="8"/>
      <c r="L800" s="9"/>
    </row>
    <row r="801">
      <c r="A801" s="10"/>
      <c r="B801" s="10"/>
      <c r="C801" s="10"/>
      <c r="D801" s="10"/>
      <c r="E801" s="29"/>
      <c r="F801" s="13"/>
      <c r="G801" s="13"/>
      <c r="H801" s="13"/>
      <c r="I801" s="13"/>
      <c r="J801" s="13"/>
      <c r="K801" s="8"/>
      <c r="L801" s="9"/>
    </row>
    <row r="802">
      <c r="A802" s="10"/>
      <c r="B802" s="10"/>
      <c r="C802" s="10"/>
      <c r="D802" s="10"/>
      <c r="E802" s="29"/>
      <c r="F802" s="13"/>
      <c r="G802" s="13"/>
      <c r="H802" s="13"/>
      <c r="I802" s="13"/>
      <c r="J802" s="13"/>
      <c r="K802" s="8"/>
      <c r="L802" s="9"/>
    </row>
    <row r="803">
      <c r="A803" s="10"/>
      <c r="B803" s="10"/>
      <c r="C803" s="10"/>
      <c r="D803" s="10"/>
      <c r="E803" s="29"/>
      <c r="F803" s="13"/>
      <c r="G803" s="13"/>
      <c r="H803" s="13"/>
      <c r="I803" s="13"/>
      <c r="J803" s="13"/>
      <c r="K803" s="8"/>
      <c r="L803" s="9"/>
    </row>
    <row r="804">
      <c r="A804" s="10"/>
      <c r="B804" s="10"/>
      <c r="C804" s="10"/>
      <c r="D804" s="10"/>
      <c r="E804" s="29"/>
      <c r="F804" s="13"/>
      <c r="G804" s="13"/>
      <c r="H804" s="13"/>
      <c r="I804" s="13"/>
      <c r="J804" s="13"/>
      <c r="K804" s="8"/>
      <c r="L804" s="9"/>
    </row>
    <row r="805">
      <c r="A805" s="10"/>
      <c r="B805" s="10"/>
      <c r="C805" s="10"/>
      <c r="D805" s="10"/>
      <c r="E805" s="29"/>
      <c r="F805" s="13"/>
      <c r="G805" s="13"/>
      <c r="H805" s="13"/>
      <c r="I805" s="13"/>
      <c r="J805" s="13"/>
      <c r="K805" s="8"/>
      <c r="L805" s="9"/>
    </row>
    <row r="806">
      <c r="A806" s="10"/>
      <c r="B806" s="10"/>
      <c r="C806" s="10"/>
      <c r="D806" s="10"/>
      <c r="E806" s="29"/>
      <c r="F806" s="13"/>
      <c r="G806" s="13"/>
      <c r="H806" s="13"/>
      <c r="I806" s="13"/>
      <c r="J806" s="13"/>
      <c r="K806" s="8"/>
      <c r="L806" s="9"/>
    </row>
    <row r="807">
      <c r="A807" s="10"/>
      <c r="B807" s="10"/>
      <c r="C807" s="10"/>
      <c r="D807" s="10"/>
      <c r="E807" s="29"/>
      <c r="F807" s="13"/>
      <c r="G807" s="13"/>
      <c r="H807" s="13"/>
      <c r="I807" s="13"/>
      <c r="J807" s="13"/>
      <c r="K807" s="8"/>
      <c r="L807" s="9"/>
    </row>
    <row r="808">
      <c r="A808" s="10"/>
      <c r="B808" s="10"/>
      <c r="C808" s="10"/>
      <c r="D808" s="10"/>
      <c r="E808" s="29"/>
      <c r="F808" s="13"/>
      <c r="G808" s="13"/>
      <c r="H808" s="13"/>
      <c r="I808" s="13"/>
      <c r="J808" s="13"/>
      <c r="K808" s="8"/>
      <c r="L808" s="9"/>
    </row>
    <row r="809">
      <c r="A809" s="10"/>
      <c r="B809" s="10"/>
      <c r="C809" s="10"/>
      <c r="D809" s="10"/>
      <c r="E809" s="29"/>
      <c r="F809" s="13"/>
      <c r="G809" s="13"/>
      <c r="H809" s="13"/>
      <c r="I809" s="13"/>
      <c r="J809" s="13"/>
      <c r="K809" s="8"/>
      <c r="L809" s="9"/>
    </row>
    <row r="810">
      <c r="A810" s="10"/>
      <c r="B810" s="10"/>
      <c r="C810" s="10"/>
      <c r="D810" s="10"/>
      <c r="E810" s="29"/>
      <c r="F810" s="13"/>
      <c r="G810" s="13"/>
      <c r="H810" s="13"/>
      <c r="I810" s="13"/>
      <c r="J810" s="13"/>
      <c r="K810" s="8"/>
      <c r="L810" s="9"/>
    </row>
    <row r="811">
      <c r="A811" s="10"/>
      <c r="B811" s="10"/>
      <c r="C811" s="10"/>
      <c r="D811" s="10"/>
      <c r="E811" s="29"/>
      <c r="F811" s="13"/>
      <c r="G811" s="13"/>
      <c r="H811" s="13"/>
      <c r="I811" s="13"/>
      <c r="J811" s="13"/>
      <c r="K811" s="8"/>
      <c r="L811" s="9"/>
    </row>
    <row r="812">
      <c r="A812" s="10"/>
      <c r="B812" s="10"/>
      <c r="C812" s="10"/>
      <c r="D812" s="10"/>
      <c r="E812" s="29"/>
      <c r="F812" s="13"/>
      <c r="G812" s="13"/>
      <c r="H812" s="13"/>
      <c r="I812" s="13"/>
      <c r="J812" s="13"/>
      <c r="K812" s="8"/>
      <c r="L812" s="9"/>
    </row>
    <row r="813">
      <c r="A813" s="10"/>
      <c r="B813" s="10"/>
      <c r="C813" s="10"/>
      <c r="D813" s="10"/>
      <c r="E813" s="29"/>
      <c r="F813" s="13"/>
      <c r="G813" s="13"/>
      <c r="H813" s="13"/>
      <c r="I813" s="13"/>
      <c r="J813" s="13"/>
      <c r="K813" s="8"/>
      <c r="L813" s="9"/>
    </row>
    <row r="814">
      <c r="A814" s="10"/>
      <c r="B814" s="10"/>
      <c r="C814" s="10"/>
      <c r="D814" s="10"/>
      <c r="E814" s="29"/>
      <c r="F814" s="13"/>
      <c r="G814" s="13"/>
      <c r="H814" s="13"/>
      <c r="I814" s="13"/>
      <c r="J814" s="13"/>
      <c r="K814" s="8"/>
      <c r="L814" s="9"/>
    </row>
    <row r="815">
      <c r="A815" s="10"/>
      <c r="B815" s="10"/>
      <c r="C815" s="10"/>
      <c r="D815" s="10"/>
      <c r="E815" s="29"/>
      <c r="F815" s="13"/>
      <c r="G815" s="13"/>
      <c r="H815" s="13"/>
      <c r="I815" s="13"/>
      <c r="J815" s="13"/>
      <c r="K815" s="8"/>
      <c r="L815" s="9"/>
    </row>
    <row r="816">
      <c r="A816" s="10"/>
      <c r="B816" s="10"/>
      <c r="C816" s="10"/>
      <c r="D816" s="10"/>
      <c r="E816" s="29"/>
      <c r="F816" s="13"/>
      <c r="G816" s="13"/>
      <c r="H816" s="13"/>
      <c r="I816" s="13"/>
      <c r="J816" s="13"/>
      <c r="K816" s="8"/>
      <c r="L816" s="9"/>
    </row>
    <row r="817">
      <c r="A817" s="10"/>
      <c r="B817" s="10"/>
      <c r="C817" s="10"/>
      <c r="D817" s="10"/>
      <c r="E817" s="29"/>
      <c r="F817" s="13"/>
      <c r="G817" s="13"/>
      <c r="H817" s="13"/>
      <c r="I817" s="13"/>
      <c r="J817" s="13"/>
      <c r="K817" s="8"/>
      <c r="L817" s="9"/>
    </row>
    <row r="818">
      <c r="A818" s="10"/>
      <c r="B818" s="10"/>
      <c r="C818" s="10"/>
      <c r="D818" s="10"/>
      <c r="E818" s="29"/>
      <c r="F818" s="13"/>
      <c r="G818" s="13"/>
      <c r="H818" s="13"/>
      <c r="I818" s="13"/>
      <c r="J818" s="13"/>
      <c r="K818" s="8"/>
      <c r="L818" s="9"/>
    </row>
    <row r="819">
      <c r="A819" s="10"/>
      <c r="B819" s="10"/>
      <c r="C819" s="10"/>
      <c r="D819" s="10"/>
      <c r="E819" s="29"/>
      <c r="F819" s="13"/>
      <c r="G819" s="13"/>
      <c r="H819" s="13"/>
      <c r="I819" s="13"/>
      <c r="J819" s="13"/>
      <c r="K819" s="8"/>
      <c r="L819" s="9"/>
    </row>
    <row r="820">
      <c r="A820" s="10"/>
      <c r="B820" s="10"/>
      <c r="C820" s="10"/>
      <c r="D820" s="10"/>
      <c r="E820" s="29"/>
      <c r="F820" s="13"/>
      <c r="G820" s="13"/>
      <c r="H820" s="13"/>
      <c r="I820" s="13"/>
      <c r="J820" s="13"/>
      <c r="K820" s="8"/>
      <c r="L820" s="9"/>
    </row>
    <row r="821">
      <c r="A821" s="10"/>
      <c r="B821" s="10"/>
      <c r="C821" s="10"/>
      <c r="D821" s="10"/>
      <c r="E821" s="29"/>
      <c r="F821" s="13"/>
      <c r="G821" s="13"/>
      <c r="H821" s="13"/>
      <c r="I821" s="13"/>
      <c r="J821" s="13"/>
      <c r="K821" s="8"/>
      <c r="L821" s="9"/>
    </row>
    <row r="822">
      <c r="A822" s="10"/>
      <c r="B822" s="10"/>
      <c r="C822" s="10"/>
      <c r="D822" s="10"/>
      <c r="E822" s="29"/>
      <c r="F822" s="13"/>
      <c r="G822" s="13"/>
      <c r="H822" s="13"/>
      <c r="I822" s="13"/>
      <c r="J822" s="13"/>
      <c r="K822" s="8"/>
      <c r="L822" s="9"/>
    </row>
    <row r="823">
      <c r="A823" s="10"/>
      <c r="B823" s="10"/>
      <c r="C823" s="10"/>
      <c r="D823" s="10"/>
      <c r="E823" s="29"/>
      <c r="F823" s="13"/>
      <c r="G823" s="13"/>
      <c r="H823" s="13"/>
      <c r="I823" s="13"/>
      <c r="J823" s="13"/>
      <c r="K823" s="8"/>
      <c r="L823" s="9"/>
    </row>
    <row r="824">
      <c r="A824" s="10"/>
      <c r="B824" s="10"/>
      <c r="C824" s="10"/>
      <c r="D824" s="10"/>
      <c r="E824" s="29"/>
      <c r="F824" s="13"/>
      <c r="G824" s="13"/>
      <c r="H824" s="13"/>
      <c r="I824" s="13"/>
      <c r="J824" s="13"/>
      <c r="K824" s="8"/>
      <c r="L824" s="9"/>
    </row>
    <row r="825">
      <c r="A825" s="10"/>
      <c r="B825" s="10"/>
      <c r="C825" s="10"/>
      <c r="D825" s="10"/>
      <c r="E825" s="29"/>
      <c r="F825" s="13"/>
      <c r="G825" s="13"/>
      <c r="H825" s="13"/>
      <c r="I825" s="13"/>
      <c r="J825" s="13"/>
      <c r="K825" s="8"/>
      <c r="L825" s="9"/>
    </row>
    <row r="826">
      <c r="A826" s="10"/>
      <c r="B826" s="10"/>
      <c r="C826" s="10"/>
      <c r="D826" s="10"/>
      <c r="E826" s="29"/>
      <c r="F826" s="13"/>
      <c r="G826" s="13"/>
      <c r="H826" s="13"/>
      <c r="I826" s="13"/>
      <c r="J826" s="13"/>
      <c r="K826" s="8"/>
      <c r="L826" s="9"/>
    </row>
    <row r="827">
      <c r="A827" s="10"/>
      <c r="B827" s="10"/>
      <c r="C827" s="10"/>
      <c r="D827" s="10"/>
      <c r="E827" s="29"/>
      <c r="F827" s="13"/>
      <c r="G827" s="13"/>
      <c r="H827" s="13"/>
      <c r="I827" s="13"/>
      <c r="J827" s="13"/>
      <c r="K827" s="8"/>
      <c r="L827" s="9"/>
    </row>
    <row r="828">
      <c r="A828" s="10"/>
      <c r="B828" s="10"/>
      <c r="C828" s="10"/>
      <c r="D828" s="10"/>
      <c r="E828" s="29"/>
      <c r="F828" s="13"/>
      <c r="G828" s="13"/>
      <c r="H828" s="13"/>
      <c r="I828" s="13"/>
      <c r="J828" s="13"/>
      <c r="K828" s="8"/>
      <c r="L828" s="9"/>
    </row>
    <row r="829">
      <c r="A829" s="10"/>
      <c r="B829" s="10"/>
      <c r="C829" s="10"/>
      <c r="D829" s="10"/>
      <c r="E829" s="29"/>
      <c r="F829" s="13"/>
      <c r="G829" s="13"/>
      <c r="H829" s="13"/>
      <c r="I829" s="13"/>
      <c r="J829" s="13"/>
      <c r="K829" s="8"/>
      <c r="L829" s="9"/>
    </row>
    <row r="830">
      <c r="A830" s="10"/>
      <c r="B830" s="10"/>
      <c r="C830" s="10"/>
      <c r="D830" s="10"/>
      <c r="E830" s="29"/>
      <c r="F830" s="13"/>
      <c r="G830" s="13"/>
      <c r="H830" s="13"/>
      <c r="I830" s="13"/>
      <c r="J830" s="13"/>
      <c r="K830" s="8"/>
      <c r="L830" s="9"/>
    </row>
    <row r="831">
      <c r="A831" s="10"/>
      <c r="B831" s="10"/>
      <c r="C831" s="10"/>
      <c r="D831" s="10"/>
      <c r="E831" s="29"/>
      <c r="F831" s="13"/>
      <c r="G831" s="13"/>
      <c r="H831" s="13"/>
      <c r="I831" s="13"/>
      <c r="J831" s="13"/>
      <c r="K831" s="8"/>
      <c r="L831" s="9"/>
    </row>
    <row r="832">
      <c r="A832" s="10"/>
      <c r="B832" s="10"/>
      <c r="C832" s="10"/>
      <c r="D832" s="10"/>
      <c r="E832" s="29"/>
      <c r="F832" s="13"/>
      <c r="G832" s="13"/>
      <c r="H832" s="13"/>
      <c r="I832" s="13"/>
      <c r="J832" s="13"/>
      <c r="K832" s="8"/>
      <c r="L832" s="9"/>
    </row>
    <row r="833">
      <c r="A833" s="10"/>
      <c r="B833" s="10"/>
      <c r="C833" s="10"/>
      <c r="D833" s="10"/>
      <c r="E833" s="29"/>
      <c r="F833" s="13"/>
      <c r="G833" s="13"/>
      <c r="H833" s="13"/>
      <c r="I833" s="13"/>
      <c r="J833" s="13"/>
      <c r="K833" s="8"/>
      <c r="L833" s="9"/>
    </row>
    <row r="834">
      <c r="A834" s="10"/>
      <c r="B834" s="10"/>
      <c r="C834" s="10"/>
      <c r="D834" s="10"/>
      <c r="E834" s="29"/>
      <c r="F834" s="13"/>
      <c r="G834" s="13"/>
      <c r="H834" s="13"/>
      <c r="I834" s="13"/>
      <c r="J834" s="13"/>
      <c r="K834" s="8"/>
      <c r="L834" s="9"/>
    </row>
    <row r="835">
      <c r="A835" s="10"/>
      <c r="B835" s="10"/>
      <c r="C835" s="10"/>
      <c r="D835" s="10"/>
      <c r="E835" s="29"/>
      <c r="F835" s="13"/>
      <c r="G835" s="13"/>
      <c r="H835" s="13"/>
      <c r="I835" s="13"/>
      <c r="J835" s="13"/>
      <c r="K835" s="8"/>
      <c r="L835" s="9"/>
    </row>
    <row r="836">
      <c r="A836" s="10"/>
      <c r="B836" s="10"/>
      <c r="C836" s="10"/>
      <c r="D836" s="10"/>
      <c r="E836" s="29"/>
      <c r="F836" s="13"/>
      <c r="G836" s="13"/>
      <c r="H836" s="13"/>
      <c r="I836" s="13"/>
      <c r="J836" s="13"/>
      <c r="K836" s="8"/>
      <c r="L836" s="9"/>
    </row>
    <row r="837">
      <c r="A837" s="10"/>
      <c r="B837" s="10"/>
      <c r="C837" s="10"/>
      <c r="D837" s="10"/>
      <c r="E837" s="29"/>
      <c r="F837" s="13"/>
      <c r="G837" s="13"/>
      <c r="H837" s="13"/>
      <c r="I837" s="13"/>
      <c r="J837" s="13"/>
      <c r="K837" s="8"/>
      <c r="L837" s="9"/>
    </row>
    <row r="838">
      <c r="A838" s="10"/>
      <c r="B838" s="10"/>
      <c r="C838" s="10"/>
      <c r="D838" s="10"/>
      <c r="E838" s="29"/>
      <c r="F838" s="13"/>
      <c r="G838" s="13"/>
      <c r="H838" s="13"/>
      <c r="I838" s="13"/>
      <c r="J838" s="13"/>
      <c r="K838" s="8"/>
      <c r="L838" s="9"/>
    </row>
    <row r="839">
      <c r="A839" s="10"/>
      <c r="B839" s="10"/>
      <c r="C839" s="10"/>
      <c r="D839" s="10"/>
      <c r="E839" s="29"/>
      <c r="F839" s="13"/>
      <c r="G839" s="13"/>
      <c r="H839" s="13"/>
      <c r="I839" s="13"/>
      <c r="J839" s="13"/>
      <c r="K839" s="8"/>
      <c r="L839" s="9"/>
    </row>
    <row r="840">
      <c r="A840" s="10"/>
      <c r="B840" s="10"/>
      <c r="C840" s="10"/>
      <c r="D840" s="10"/>
      <c r="E840" s="29"/>
      <c r="F840" s="13"/>
      <c r="G840" s="13"/>
      <c r="H840" s="13"/>
      <c r="I840" s="13"/>
      <c r="J840" s="13"/>
      <c r="K840" s="8"/>
      <c r="L840" s="9"/>
    </row>
    <row r="841">
      <c r="A841" s="10"/>
      <c r="B841" s="10"/>
      <c r="C841" s="10"/>
      <c r="D841" s="10"/>
      <c r="E841" s="29"/>
      <c r="F841" s="13"/>
      <c r="G841" s="13"/>
      <c r="H841" s="13"/>
      <c r="I841" s="13"/>
      <c r="J841" s="13"/>
      <c r="K841" s="8"/>
      <c r="L841" s="9"/>
    </row>
    <row r="842">
      <c r="A842" s="10"/>
      <c r="B842" s="10"/>
      <c r="C842" s="10"/>
      <c r="D842" s="10"/>
      <c r="E842" s="29"/>
      <c r="F842" s="13"/>
      <c r="G842" s="13"/>
      <c r="H842" s="13"/>
      <c r="I842" s="13"/>
      <c r="J842" s="13"/>
      <c r="K842" s="8"/>
      <c r="L842" s="9"/>
    </row>
    <row r="843">
      <c r="A843" s="10"/>
      <c r="B843" s="10"/>
      <c r="C843" s="10"/>
      <c r="D843" s="10"/>
      <c r="E843" s="29"/>
      <c r="F843" s="13"/>
      <c r="G843" s="13"/>
      <c r="H843" s="13"/>
      <c r="I843" s="13"/>
      <c r="J843" s="13"/>
      <c r="K843" s="8"/>
      <c r="L843" s="9"/>
    </row>
    <row r="844">
      <c r="A844" s="10"/>
      <c r="B844" s="10"/>
      <c r="C844" s="10"/>
      <c r="D844" s="10"/>
      <c r="E844" s="29"/>
      <c r="F844" s="13"/>
      <c r="G844" s="13"/>
      <c r="H844" s="13"/>
      <c r="I844" s="13"/>
      <c r="J844" s="13"/>
      <c r="K844" s="8"/>
      <c r="L844" s="9"/>
    </row>
    <row r="845">
      <c r="A845" s="10"/>
      <c r="B845" s="10"/>
      <c r="C845" s="10"/>
      <c r="D845" s="10"/>
      <c r="E845" s="29"/>
      <c r="F845" s="13"/>
      <c r="G845" s="13"/>
      <c r="H845" s="13"/>
      <c r="I845" s="13"/>
      <c r="J845" s="13"/>
      <c r="K845" s="8"/>
      <c r="L845" s="9"/>
    </row>
    <row r="846">
      <c r="A846" s="10"/>
      <c r="B846" s="10"/>
      <c r="C846" s="10"/>
      <c r="D846" s="10"/>
      <c r="E846" s="29"/>
      <c r="F846" s="13"/>
      <c r="G846" s="13"/>
      <c r="H846" s="13"/>
      <c r="I846" s="13"/>
      <c r="J846" s="13"/>
      <c r="K846" s="8"/>
      <c r="L846" s="9"/>
    </row>
    <row r="847">
      <c r="A847" s="10"/>
      <c r="B847" s="10"/>
      <c r="C847" s="10"/>
      <c r="D847" s="10"/>
      <c r="E847" s="29"/>
      <c r="F847" s="13"/>
      <c r="G847" s="13"/>
      <c r="H847" s="13"/>
      <c r="I847" s="13"/>
      <c r="J847" s="13"/>
      <c r="K847" s="8"/>
      <c r="L847" s="9"/>
    </row>
    <row r="848">
      <c r="A848" s="10"/>
      <c r="B848" s="10"/>
      <c r="C848" s="10"/>
      <c r="D848" s="10"/>
      <c r="E848" s="29"/>
      <c r="F848" s="13"/>
      <c r="G848" s="13"/>
      <c r="H848" s="13"/>
      <c r="I848" s="13"/>
      <c r="J848" s="13"/>
      <c r="K848" s="8"/>
      <c r="L848" s="9"/>
    </row>
    <row r="849">
      <c r="A849" s="10"/>
      <c r="B849" s="10"/>
      <c r="C849" s="10"/>
      <c r="D849" s="10"/>
      <c r="E849" s="29"/>
      <c r="F849" s="13"/>
      <c r="G849" s="13"/>
      <c r="H849" s="13"/>
      <c r="I849" s="13"/>
      <c r="J849" s="13"/>
      <c r="K849" s="8"/>
      <c r="L849" s="9"/>
    </row>
    <row r="850">
      <c r="A850" s="10"/>
      <c r="B850" s="10"/>
      <c r="C850" s="10"/>
      <c r="D850" s="10"/>
      <c r="E850" s="29"/>
      <c r="F850" s="13"/>
      <c r="G850" s="13"/>
      <c r="H850" s="13"/>
      <c r="I850" s="13"/>
      <c r="J850" s="13"/>
      <c r="K850" s="8"/>
      <c r="L850" s="9"/>
    </row>
    <row r="851">
      <c r="A851" s="10"/>
      <c r="B851" s="10"/>
      <c r="C851" s="10"/>
      <c r="D851" s="10"/>
      <c r="E851" s="29"/>
      <c r="F851" s="13"/>
      <c r="G851" s="13"/>
      <c r="H851" s="13"/>
      <c r="I851" s="13"/>
      <c r="J851" s="13"/>
      <c r="K851" s="8"/>
      <c r="L851" s="9"/>
    </row>
    <row r="852">
      <c r="A852" s="10"/>
      <c r="B852" s="10"/>
      <c r="C852" s="10"/>
      <c r="D852" s="10"/>
      <c r="E852" s="29"/>
      <c r="F852" s="13"/>
      <c r="G852" s="13"/>
      <c r="H852" s="13"/>
      <c r="I852" s="13"/>
      <c r="J852" s="13"/>
      <c r="K852" s="8"/>
      <c r="L852" s="9"/>
    </row>
    <row r="853">
      <c r="A853" s="10"/>
      <c r="B853" s="10"/>
      <c r="C853" s="10"/>
      <c r="D853" s="10"/>
      <c r="E853" s="29"/>
      <c r="F853" s="13"/>
      <c r="G853" s="13"/>
      <c r="H853" s="13"/>
      <c r="I853" s="13"/>
      <c r="J853" s="13"/>
      <c r="K853" s="8"/>
      <c r="L853" s="9"/>
    </row>
    <row r="854">
      <c r="A854" s="10"/>
      <c r="B854" s="10"/>
      <c r="C854" s="10"/>
      <c r="D854" s="10"/>
      <c r="E854" s="29"/>
      <c r="F854" s="13"/>
      <c r="G854" s="13"/>
      <c r="H854" s="13"/>
      <c r="I854" s="13"/>
      <c r="J854" s="13"/>
      <c r="K854" s="8"/>
      <c r="L854" s="9"/>
    </row>
    <row r="855">
      <c r="A855" s="10"/>
      <c r="B855" s="10"/>
      <c r="C855" s="10"/>
      <c r="D855" s="10"/>
      <c r="E855" s="29"/>
      <c r="F855" s="13"/>
      <c r="G855" s="13"/>
      <c r="H855" s="13"/>
      <c r="I855" s="13"/>
      <c r="J855" s="13"/>
      <c r="K855" s="8"/>
      <c r="L855" s="9"/>
    </row>
    <row r="856">
      <c r="A856" s="10"/>
      <c r="B856" s="10"/>
      <c r="C856" s="10"/>
      <c r="D856" s="10"/>
      <c r="E856" s="29"/>
      <c r="F856" s="13"/>
      <c r="G856" s="13"/>
      <c r="H856" s="13"/>
      <c r="I856" s="13"/>
      <c r="J856" s="13"/>
      <c r="K856" s="8"/>
      <c r="L856" s="9"/>
    </row>
    <row r="857">
      <c r="A857" s="10"/>
      <c r="B857" s="10"/>
      <c r="C857" s="10"/>
      <c r="D857" s="10"/>
      <c r="E857" s="29"/>
      <c r="F857" s="13"/>
      <c r="G857" s="13"/>
      <c r="H857" s="13"/>
      <c r="I857" s="13"/>
      <c r="J857" s="13"/>
      <c r="K857" s="8"/>
      <c r="L857" s="9"/>
    </row>
    <row r="858">
      <c r="A858" s="10"/>
      <c r="B858" s="10"/>
      <c r="C858" s="10"/>
      <c r="D858" s="10"/>
      <c r="E858" s="29"/>
      <c r="F858" s="13"/>
      <c r="G858" s="13"/>
      <c r="H858" s="13"/>
      <c r="I858" s="13"/>
      <c r="J858" s="13"/>
      <c r="K858" s="8"/>
      <c r="L858" s="9"/>
    </row>
    <row r="859">
      <c r="A859" s="10"/>
      <c r="B859" s="10"/>
      <c r="C859" s="10"/>
      <c r="D859" s="10"/>
      <c r="E859" s="29"/>
      <c r="F859" s="13"/>
      <c r="G859" s="13"/>
      <c r="H859" s="13"/>
      <c r="I859" s="13"/>
      <c r="J859" s="13"/>
      <c r="K859" s="8"/>
      <c r="L859" s="9"/>
    </row>
    <row r="860">
      <c r="A860" s="10"/>
      <c r="B860" s="10"/>
      <c r="C860" s="10"/>
      <c r="D860" s="10"/>
      <c r="E860" s="29"/>
      <c r="F860" s="13"/>
      <c r="G860" s="13"/>
      <c r="H860" s="13"/>
      <c r="I860" s="13"/>
      <c r="J860" s="13"/>
      <c r="K860" s="8"/>
      <c r="L860" s="9"/>
    </row>
    <row r="861">
      <c r="A861" s="10"/>
      <c r="B861" s="10"/>
      <c r="C861" s="10"/>
      <c r="D861" s="10"/>
      <c r="E861" s="29"/>
      <c r="F861" s="13"/>
      <c r="G861" s="13"/>
      <c r="H861" s="13"/>
      <c r="I861" s="13"/>
      <c r="J861" s="13"/>
      <c r="K861" s="8"/>
      <c r="L861" s="9"/>
    </row>
    <row r="862">
      <c r="A862" s="10"/>
      <c r="B862" s="10"/>
      <c r="C862" s="10"/>
      <c r="D862" s="10"/>
      <c r="E862" s="29"/>
      <c r="F862" s="13"/>
      <c r="G862" s="13"/>
      <c r="H862" s="13"/>
      <c r="I862" s="13"/>
      <c r="J862" s="13"/>
      <c r="K862" s="8"/>
      <c r="L862" s="9"/>
    </row>
    <row r="863">
      <c r="A863" s="10"/>
      <c r="B863" s="10"/>
      <c r="C863" s="10"/>
      <c r="D863" s="10"/>
      <c r="E863" s="29"/>
      <c r="F863" s="13"/>
      <c r="G863" s="13"/>
      <c r="H863" s="13"/>
      <c r="I863" s="13"/>
      <c r="J863" s="13"/>
      <c r="K863" s="8"/>
      <c r="L863" s="9"/>
    </row>
    <row r="864">
      <c r="A864" s="10"/>
      <c r="B864" s="10"/>
      <c r="C864" s="10"/>
      <c r="D864" s="10"/>
      <c r="E864" s="29"/>
      <c r="F864" s="13"/>
      <c r="G864" s="13"/>
      <c r="H864" s="13"/>
      <c r="I864" s="13"/>
      <c r="J864" s="13"/>
      <c r="K864" s="8"/>
      <c r="L864" s="9"/>
    </row>
    <row r="865">
      <c r="A865" s="10"/>
      <c r="B865" s="10"/>
      <c r="C865" s="10"/>
      <c r="D865" s="10"/>
      <c r="E865" s="29"/>
      <c r="F865" s="13"/>
      <c r="G865" s="13"/>
      <c r="H865" s="13"/>
      <c r="I865" s="13"/>
      <c r="J865" s="13"/>
      <c r="K865" s="8"/>
      <c r="L865" s="9"/>
    </row>
    <row r="866">
      <c r="A866" s="10"/>
      <c r="B866" s="10"/>
      <c r="C866" s="10"/>
      <c r="D866" s="10"/>
      <c r="E866" s="29"/>
      <c r="F866" s="13"/>
      <c r="G866" s="13"/>
      <c r="H866" s="13"/>
      <c r="I866" s="13"/>
      <c r="J866" s="13"/>
      <c r="K866" s="8"/>
      <c r="L866" s="9"/>
    </row>
    <row r="867">
      <c r="A867" s="10"/>
      <c r="B867" s="10"/>
      <c r="C867" s="10"/>
      <c r="D867" s="10"/>
      <c r="E867" s="29"/>
      <c r="F867" s="13"/>
      <c r="G867" s="13"/>
      <c r="H867" s="13"/>
      <c r="I867" s="13"/>
      <c r="J867" s="13"/>
      <c r="K867" s="8"/>
      <c r="L867" s="9"/>
    </row>
    <row r="868">
      <c r="A868" s="10"/>
      <c r="B868" s="10"/>
      <c r="C868" s="10"/>
      <c r="D868" s="10"/>
      <c r="E868" s="29"/>
      <c r="F868" s="13"/>
      <c r="G868" s="13"/>
      <c r="H868" s="13"/>
      <c r="I868" s="13"/>
      <c r="J868" s="13"/>
      <c r="K868" s="8"/>
      <c r="L868" s="9"/>
    </row>
    <row r="869">
      <c r="A869" s="10"/>
      <c r="B869" s="10"/>
      <c r="C869" s="10"/>
      <c r="D869" s="10"/>
      <c r="E869" s="29"/>
      <c r="F869" s="13"/>
      <c r="G869" s="13"/>
      <c r="H869" s="13"/>
      <c r="I869" s="13"/>
      <c r="J869" s="13"/>
      <c r="K869" s="8"/>
      <c r="L869" s="9"/>
    </row>
    <row r="870">
      <c r="A870" s="10"/>
      <c r="B870" s="10"/>
      <c r="C870" s="10"/>
      <c r="D870" s="10"/>
      <c r="E870" s="29"/>
      <c r="F870" s="13"/>
      <c r="G870" s="13"/>
      <c r="H870" s="13"/>
      <c r="I870" s="13"/>
      <c r="J870" s="13"/>
      <c r="K870" s="8"/>
      <c r="L870" s="9"/>
    </row>
    <row r="871">
      <c r="A871" s="10"/>
      <c r="B871" s="10"/>
      <c r="C871" s="10"/>
      <c r="D871" s="10"/>
      <c r="E871" s="29"/>
      <c r="F871" s="13"/>
      <c r="G871" s="13"/>
      <c r="H871" s="13"/>
      <c r="I871" s="13"/>
      <c r="J871" s="13"/>
      <c r="K871" s="8"/>
      <c r="L871" s="9"/>
    </row>
    <row r="872">
      <c r="A872" s="10"/>
      <c r="B872" s="10"/>
      <c r="C872" s="10"/>
      <c r="D872" s="10"/>
      <c r="E872" s="29"/>
      <c r="F872" s="13"/>
      <c r="G872" s="13"/>
      <c r="H872" s="13"/>
      <c r="I872" s="13"/>
      <c r="J872" s="13"/>
      <c r="K872" s="8"/>
      <c r="L872" s="9"/>
    </row>
    <row r="873">
      <c r="A873" s="10"/>
      <c r="B873" s="10"/>
      <c r="C873" s="10"/>
      <c r="D873" s="10"/>
      <c r="E873" s="29"/>
      <c r="F873" s="13"/>
      <c r="G873" s="13"/>
      <c r="H873" s="13"/>
      <c r="I873" s="13"/>
      <c r="J873" s="13"/>
      <c r="K873" s="8"/>
      <c r="L873" s="9"/>
    </row>
    <row r="874">
      <c r="A874" s="10"/>
      <c r="B874" s="10"/>
      <c r="C874" s="10"/>
      <c r="D874" s="10"/>
      <c r="E874" s="29"/>
      <c r="F874" s="13"/>
      <c r="G874" s="13"/>
      <c r="H874" s="13"/>
      <c r="I874" s="13"/>
      <c r="J874" s="13"/>
      <c r="K874" s="8"/>
      <c r="L874" s="9"/>
    </row>
    <row r="875">
      <c r="A875" s="10"/>
      <c r="B875" s="10"/>
      <c r="C875" s="10"/>
      <c r="D875" s="10"/>
      <c r="E875" s="29"/>
      <c r="F875" s="13"/>
      <c r="G875" s="13"/>
      <c r="H875" s="13"/>
      <c r="I875" s="13"/>
      <c r="J875" s="13"/>
      <c r="K875" s="8"/>
      <c r="L875" s="9"/>
    </row>
    <row r="876">
      <c r="A876" s="10"/>
      <c r="B876" s="10"/>
      <c r="C876" s="10"/>
      <c r="D876" s="10"/>
      <c r="E876" s="29"/>
      <c r="F876" s="13"/>
      <c r="G876" s="13"/>
      <c r="H876" s="13"/>
      <c r="I876" s="13"/>
      <c r="J876" s="13"/>
      <c r="K876" s="8"/>
      <c r="L876" s="9"/>
    </row>
    <row r="877">
      <c r="A877" s="10"/>
      <c r="B877" s="10"/>
      <c r="C877" s="10"/>
      <c r="D877" s="10"/>
      <c r="E877" s="29"/>
      <c r="F877" s="13"/>
      <c r="G877" s="13"/>
      <c r="H877" s="13"/>
      <c r="I877" s="13"/>
      <c r="J877" s="13"/>
      <c r="K877" s="8"/>
      <c r="L877" s="9"/>
    </row>
    <row r="878">
      <c r="A878" s="10"/>
      <c r="B878" s="10"/>
      <c r="C878" s="10"/>
      <c r="D878" s="10"/>
      <c r="E878" s="29"/>
      <c r="F878" s="13"/>
      <c r="G878" s="13"/>
      <c r="H878" s="13"/>
      <c r="I878" s="13"/>
      <c r="J878" s="13"/>
      <c r="K878" s="8"/>
      <c r="L878" s="9"/>
    </row>
    <row r="879">
      <c r="A879" s="10"/>
      <c r="B879" s="10"/>
      <c r="C879" s="10"/>
      <c r="D879" s="10"/>
      <c r="E879" s="29"/>
      <c r="F879" s="13"/>
      <c r="G879" s="13"/>
      <c r="H879" s="13"/>
      <c r="I879" s="13"/>
      <c r="J879" s="13"/>
      <c r="K879" s="8"/>
      <c r="L879" s="9"/>
    </row>
    <row r="880">
      <c r="A880" s="10"/>
      <c r="B880" s="10"/>
      <c r="C880" s="10"/>
      <c r="D880" s="10"/>
      <c r="E880" s="29"/>
      <c r="F880" s="13"/>
      <c r="G880" s="13"/>
      <c r="H880" s="13"/>
      <c r="I880" s="13"/>
      <c r="J880" s="13"/>
      <c r="K880" s="8"/>
      <c r="L880" s="9"/>
    </row>
    <row r="881">
      <c r="A881" s="10"/>
      <c r="B881" s="10"/>
      <c r="C881" s="10"/>
      <c r="D881" s="10"/>
      <c r="E881" s="29"/>
      <c r="F881" s="13"/>
      <c r="G881" s="13"/>
      <c r="H881" s="13"/>
      <c r="I881" s="13"/>
      <c r="J881" s="13"/>
      <c r="K881" s="8"/>
      <c r="L881" s="9"/>
    </row>
    <row r="882">
      <c r="A882" s="10"/>
      <c r="B882" s="10"/>
      <c r="C882" s="10"/>
      <c r="D882" s="10"/>
      <c r="E882" s="29"/>
      <c r="F882" s="13"/>
      <c r="G882" s="13"/>
      <c r="H882" s="13"/>
      <c r="I882" s="13"/>
      <c r="J882" s="13"/>
      <c r="K882" s="8"/>
      <c r="L882" s="9"/>
    </row>
    <row r="883">
      <c r="A883" s="10"/>
      <c r="B883" s="10"/>
      <c r="C883" s="10"/>
      <c r="D883" s="10"/>
      <c r="E883" s="29"/>
      <c r="F883" s="13"/>
      <c r="G883" s="13"/>
      <c r="H883" s="13"/>
      <c r="I883" s="13"/>
      <c r="J883" s="13"/>
      <c r="K883" s="8"/>
      <c r="L883" s="9"/>
    </row>
    <row r="884">
      <c r="A884" s="10"/>
      <c r="B884" s="10"/>
      <c r="C884" s="10"/>
      <c r="D884" s="10"/>
      <c r="E884" s="29"/>
      <c r="F884" s="13"/>
      <c r="G884" s="13"/>
      <c r="H884" s="13"/>
      <c r="I884" s="13"/>
      <c r="J884" s="13"/>
      <c r="K884" s="8"/>
      <c r="L884" s="9"/>
    </row>
    <row r="885">
      <c r="A885" s="10"/>
      <c r="B885" s="10"/>
      <c r="C885" s="10"/>
      <c r="D885" s="10"/>
      <c r="E885" s="29"/>
      <c r="F885" s="13"/>
      <c r="G885" s="13"/>
      <c r="H885" s="13"/>
      <c r="I885" s="13"/>
      <c r="J885" s="13"/>
      <c r="K885" s="8"/>
      <c r="L885" s="9"/>
    </row>
    <row r="886">
      <c r="A886" s="10"/>
      <c r="B886" s="10"/>
      <c r="C886" s="10"/>
      <c r="D886" s="10"/>
      <c r="E886" s="29"/>
      <c r="F886" s="13"/>
      <c r="G886" s="13"/>
      <c r="H886" s="13"/>
      <c r="I886" s="13"/>
      <c r="J886" s="13"/>
      <c r="K886" s="8"/>
      <c r="L886" s="9"/>
    </row>
    <row r="887">
      <c r="A887" s="10"/>
      <c r="B887" s="10"/>
      <c r="C887" s="10"/>
      <c r="D887" s="10"/>
      <c r="E887" s="29"/>
      <c r="F887" s="13"/>
      <c r="G887" s="13"/>
      <c r="H887" s="13"/>
      <c r="I887" s="13"/>
      <c r="J887" s="13"/>
      <c r="K887" s="8"/>
      <c r="L887" s="9"/>
    </row>
    <row r="888">
      <c r="A888" s="10"/>
      <c r="B888" s="10"/>
      <c r="C888" s="10"/>
      <c r="D888" s="10"/>
      <c r="E888" s="29"/>
      <c r="F888" s="13"/>
      <c r="G888" s="13"/>
      <c r="H888" s="13"/>
      <c r="I888" s="13"/>
      <c r="J888" s="13"/>
      <c r="K888" s="8"/>
      <c r="L888" s="9"/>
    </row>
    <row r="889">
      <c r="A889" s="10"/>
      <c r="B889" s="10"/>
      <c r="C889" s="10"/>
      <c r="D889" s="10"/>
      <c r="E889" s="29"/>
      <c r="F889" s="13"/>
      <c r="G889" s="13"/>
      <c r="H889" s="13"/>
      <c r="I889" s="13"/>
      <c r="J889" s="13"/>
      <c r="K889" s="8"/>
      <c r="L889" s="9"/>
    </row>
    <row r="890">
      <c r="A890" s="10"/>
      <c r="B890" s="10"/>
      <c r="C890" s="10"/>
      <c r="D890" s="10"/>
      <c r="E890" s="29"/>
      <c r="F890" s="13"/>
      <c r="G890" s="13"/>
      <c r="H890" s="13"/>
      <c r="I890" s="13"/>
      <c r="J890" s="13"/>
      <c r="K890" s="8"/>
      <c r="L890" s="9"/>
    </row>
    <row r="891">
      <c r="A891" s="10"/>
      <c r="B891" s="10"/>
      <c r="C891" s="10"/>
      <c r="D891" s="10"/>
      <c r="E891" s="29"/>
      <c r="F891" s="13"/>
      <c r="G891" s="13"/>
      <c r="H891" s="13"/>
      <c r="I891" s="13"/>
      <c r="J891" s="13"/>
      <c r="K891" s="8"/>
      <c r="L891" s="9"/>
    </row>
    <row r="892">
      <c r="A892" s="10"/>
      <c r="B892" s="10"/>
      <c r="C892" s="10"/>
      <c r="D892" s="10"/>
      <c r="E892" s="29"/>
      <c r="F892" s="13"/>
      <c r="G892" s="13"/>
      <c r="H892" s="13"/>
      <c r="I892" s="13"/>
      <c r="J892" s="13"/>
      <c r="K892" s="8"/>
      <c r="L892" s="9"/>
    </row>
    <row r="893">
      <c r="A893" s="10"/>
      <c r="B893" s="10"/>
      <c r="C893" s="10"/>
      <c r="D893" s="10"/>
      <c r="E893" s="29"/>
      <c r="F893" s="13"/>
      <c r="G893" s="13"/>
      <c r="H893" s="13"/>
      <c r="I893" s="13"/>
      <c r="J893" s="13"/>
      <c r="K893" s="8"/>
      <c r="L893" s="9"/>
    </row>
    <row r="894">
      <c r="A894" s="10"/>
      <c r="B894" s="10"/>
      <c r="C894" s="10"/>
      <c r="D894" s="10"/>
      <c r="E894" s="29"/>
      <c r="F894" s="13"/>
      <c r="G894" s="13"/>
      <c r="H894" s="13"/>
      <c r="I894" s="13"/>
      <c r="J894" s="13"/>
      <c r="K894" s="8"/>
      <c r="L894" s="9"/>
    </row>
    <row r="895">
      <c r="A895" s="10"/>
      <c r="B895" s="10"/>
      <c r="C895" s="10"/>
      <c r="D895" s="10"/>
      <c r="E895" s="29"/>
      <c r="F895" s="13"/>
      <c r="G895" s="13"/>
      <c r="H895" s="13"/>
      <c r="I895" s="13"/>
      <c r="J895" s="13"/>
      <c r="K895" s="8"/>
      <c r="L895" s="9"/>
    </row>
    <row r="896">
      <c r="A896" s="10"/>
      <c r="B896" s="10"/>
      <c r="C896" s="10"/>
      <c r="D896" s="10"/>
      <c r="E896" s="29"/>
      <c r="F896" s="13"/>
      <c r="G896" s="13"/>
      <c r="H896" s="13"/>
      <c r="I896" s="13"/>
      <c r="J896" s="13"/>
      <c r="K896" s="8"/>
      <c r="L896" s="9"/>
    </row>
    <row r="897">
      <c r="A897" s="10"/>
      <c r="B897" s="10"/>
      <c r="C897" s="10"/>
      <c r="D897" s="10"/>
      <c r="E897" s="29"/>
      <c r="F897" s="13"/>
      <c r="G897" s="13"/>
      <c r="H897" s="13"/>
      <c r="I897" s="13"/>
      <c r="J897" s="13"/>
      <c r="K897" s="8"/>
      <c r="L897" s="9"/>
    </row>
    <row r="898">
      <c r="A898" s="10"/>
      <c r="B898" s="10"/>
      <c r="C898" s="10"/>
      <c r="D898" s="10"/>
      <c r="E898" s="29"/>
      <c r="F898" s="13"/>
      <c r="G898" s="13"/>
      <c r="H898" s="13"/>
      <c r="I898" s="13"/>
      <c r="J898" s="13"/>
      <c r="K898" s="8"/>
      <c r="L898" s="9"/>
    </row>
    <row r="899">
      <c r="A899" s="10"/>
      <c r="B899" s="10"/>
      <c r="C899" s="10"/>
      <c r="D899" s="10"/>
      <c r="E899" s="29"/>
      <c r="F899" s="13"/>
      <c r="G899" s="13"/>
      <c r="H899" s="13"/>
      <c r="I899" s="13"/>
      <c r="J899" s="13"/>
      <c r="K899" s="8"/>
      <c r="L899" s="9"/>
    </row>
    <row r="900">
      <c r="A900" s="10"/>
      <c r="B900" s="10"/>
      <c r="C900" s="10"/>
      <c r="D900" s="10"/>
      <c r="E900" s="29"/>
      <c r="F900" s="13"/>
      <c r="G900" s="13"/>
      <c r="H900" s="13"/>
      <c r="I900" s="13"/>
      <c r="J900" s="13"/>
      <c r="K900" s="8"/>
      <c r="L900" s="9"/>
    </row>
    <row r="901">
      <c r="A901" s="10"/>
      <c r="B901" s="10"/>
      <c r="C901" s="10"/>
      <c r="D901" s="10"/>
      <c r="E901" s="29"/>
      <c r="F901" s="13"/>
      <c r="G901" s="13"/>
      <c r="H901" s="13"/>
      <c r="I901" s="13"/>
      <c r="J901" s="13"/>
      <c r="K901" s="8"/>
      <c r="L901" s="9"/>
    </row>
    <row r="902">
      <c r="A902" s="10"/>
      <c r="B902" s="10"/>
      <c r="C902" s="10"/>
      <c r="D902" s="10"/>
      <c r="E902" s="29"/>
      <c r="F902" s="13"/>
      <c r="G902" s="13"/>
      <c r="H902" s="13"/>
      <c r="I902" s="13"/>
      <c r="J902" s="13"/>
      <c r="K902" s="8"/>
      <c r="L902" s="9"/>
    </row>
    <row r="903">
      <c r="A903" s="10"/>
      <c r="B903" s="10"/>
      <c r="C903" s="10"/>
      <c r="D903" s="10"/>
      <c r="E903" s="29"/>
      <c r="F903" s="13"/>
      <c r="G903" s="13"/>
      <c r="H903" s="13"/>
      <c r="I903" s="13"/>
      <c r="J903" s="13"/>
      <c r="K903" s="8"/>
      <c r="L903" s="9"/>
    </row>
    <row r="904">
      <c r="A904" s="10"/>
      <c r="B904" s="10"/>
      <c r="C904" s="10"/>
      <c r="D904" s="10"/>
      <c r="E904" s="29"/>
      <c r="F904" s="13"/>
      <c r="G904" s="13"/>
      <c r="H904" s="13"/>
      <c r="I904" s="13"/>
      <c r="J904" s="13"/>
      <c r="K904" s="8"/>
      <c r="L904" s="9"/>
    </row>
    <row r="905">
      <c r="A905" s="10"/>
      <c r="B905" s="10"/>
      <c r="C905" s="10"/>
      <c r="D905" s="10"/>
      <c r="E905" s="29"/>
      <c r="F905" s="13"/>
      <c r="G905" s="13"/>
      <c r="H905" s="13"/>
      <c r="I905" s="13"/>
      <c r="J905" s="13"/>
      <c r="K905" s="8"/>
      <c r="L905" s="9"/>
    </row>
    <row r="906">
      <c r="A906" s="10"/>
      <c r="B906" s="10"/>
      <c r="C906" s="10"/>
      <c r="D906" s="10"/>
      <c r="E906" s="29"/>
      <c r="F906" s="13"/>
      <c r="G906" s="13"/>
      <c r="H906" s="13"/>
      <c r="I906" s="13"/>
      <c r="J906" s="13"/>
      <c r="K906" s="8"/>
      <c r="L906" s="9"/>
    </row>
    <row r="907">
      <c r="A907" s="10"/>
      <c r="B907" s="10"/>
      <c r="C907" s="10"/>
      <c r="D907" s="10"/>
      <c r="E907" s="29"/>
      <c r="F907" s="13"/>
      <c r="G907" s="13"/>
      <c r="H907" s="13"/>
      <c r="I907" s="13"/>
      <c r="J907" s="13"/>
      <c r="K907" s="8"/>
      <c r="L907" s="9"/>
    </row>
    <row r="908">
      <c r="A908" s="10"/>
      <c r="B908" s="10"/>
      <c r="C908" s="10"/>
      <c r="D908" s="10"/>
      <c r="E908" s="29"/>
      <c r="F908" s="13"/>
      <c r="G908" s="13"/>
      <c r="H908" s="13"/>
      <c r="I908" s="13"/>
      <c r="J908" s="13"/>
      <c r="K908" s="8"/>
      <c r="L908" s="9"/>
    </row>
    <row r="909">
      <c r="A909" s="10"/>
      <c r="B909" s="10"/>
      <c r="C909" s="10"/>
      <c r="D909" s="10"/>
      <c r="E909" s="29"/>
      <c r="F909" s="13"/>
      <c r="G909" s="13"/>
      <c r="H909" s="13"/>
      <c r="I909" s="13"/>
      <c r="J909" s="13"/>
      <c r="K909" s="8"/>
      <c r="L909" s="9"/>
    </row>
    <row r="910">
      <c r="A910" s="10"/>
      <c r="B910" s="10"/>
      <c r="C910" s="10"/>
      <c r="D910" s="10"/>
      <c r="E910" s="29"/>
      <c r="F910" s="13"/>
      <c r="G910" s="13"/>
      <c r="H910" s="13"/>
      <c r="I910" s="13"/>
      <c r="J910" s="13"/>
      <c r="K910" s="8"/>
      <c r="L910" s="9"/>
    </row>
    <row r="911">
      <c r="A911" s="10"/>
      <c r="B911" s="10"/>
      <c r="C911" s="10"/>
      <c r="D911" s="10"/>
      <c r="E911" s="29"/>
      <c r="F911" s="13"/>
      <c r="G911" s="13"/>
      <c r="H911" s="13"/>
      <c r="I911" s="13"/>
      <c r="J911" s="13"/>
      <c r="K911" s="8"/>
      <c r="L911" s="9"/>
    </row>
    <row r="912">
      <c r="A912" s="10"/>
      <c r="B912" s="10"/>
      <c r="C912" s="10"/>
      <c r="D912" s="10"/>
      <c r="E912" s="29"/>
      <c r="F912" s="13"/>
      <c r="G912" s="13"/>
      <c r="H912" s="13"/>
      <c r="I912" s="13"/>
      <c r="J912" s="13"/>
      <c r="K912" s="8"/>
      <c r="L912" s="9"/>
    </row>
    <row r="913">
      <c r="A913" s="10"/>
      <c r="B913" s="10"/>
      <c r="C913" s="10"/>
      <c r="D913" s="10"/>
      <c r="E913" s="29"/>
      <c r="F913" s="13"/>
      <c r="G913" s="13"/>
      <c r="H913" s="13"/>
      <c r="I913" s="13"/>
      <c r="J913" s="13"/>
      <c r="K913" s="8"/>
      <c r="L913" s="9"/>
    </row>
    <row r="914">
      <c r="A914" s="10"/>
      <c r="B914" s="10"/>
      <c r="C914" s="10"/>
      <c r="D914" s="10"/>
      <c r="E914" s="29"/>
      <c r="F914" s="13"/>
      <c r="G914" s="13"/>
      <c r="H914" s="13"/>
      <c r="I914" s="13"/>
      <c r="J914" s="13"/>
      <c r="K914" s="8"/>
      <c r="L914" s="9"/>
    </row>
    <row r="915">
      <c r="A915" s="10"/>
      <c r="B915" s="10"/>
      <c r="C915" s="10"/>
      <c r="D915" s="10"/>
      <c r="E915" s="29"/>
      <c r="F915" s="13"/>
      <c r="G915" s="13"/>
      <c r="H915" s="13"/>
      <c r="I915" s="13"/>
      <c r="J915" s="13"/>
      <c r="K915" s="8"/>
      <c r="L915" s="9"/>
    </row>
    <row r="916">
      <c r="A916" s="10"/>
      <c r="B916" s="10"/>
      <c r="C916" s="10"/>
      <c r="D916" s="10"/>
      <c r="E916" s="29"/>
      <c r="F916" s="13"/>
      <c r="G916" s="13"/>
      <c r="H916" s="13"/>
      <c r="I916" s="13"/>
      <c r="J916" s="13"/>
      <c r="K916" s="8"/>
      <c r="L916" s="9"/>
    </row>
    <row r="917">
      <c r="A917" s="10"/>
      <c r="B917" s="10"/>
      <c r="C917" s="10"/>
      <c r="D917" s="10"/>
      <c r="E917" s="29"/>
      <c r="F917" s="13"/>
      <c r="G917" s="13"/>
      <c r="H917" s="13"/>
      <c r="I917" s="13"/>
      <c r="J917" s="13"/>
      <c r="K917" s="8"/>
      <c r="L917" s="9"/>
    </row>
    <row r="918">
      <c r="A918" s="10"/>
      <c r="B918" s="10"/>
      <c r="C918" s="10"/>
      <c r="D918" s="10"/>
      <c r="E918" s="29"/>
      <c r="F918" s="13"/>
      <c r="G918" s="13"/>
      <c r="H918" s="13"/>
      <c r="I918" s="13"/>
      <c r="J918" s="13"/>
      <c r="K918" s="8"/>
      <c r="L918" s="9"/>
    </row>
    <row r="919">
      <c r="A919" s="10"/>
      <c r="B919" s="10"/>
      <c r="C919" s="10"/>
      <c r="D919" s="10"/>
      <c r="E919" s="29"/>
      <c r="F919" s="13"/>
      <c r="G919" s="13"/>
      <c r="H919" s="13"/>
      <c r="I919" s="13"/>
      <c r="J919" s="13"/>
      <c r="K919" s="8"/>
      <c r="L919" s="9"/>
    </row>
    <row r="920">
      <c r="A920" s="10"/>
      <c r="B920" s="10"/>
      <c r="C920" s="10"/>
      <c r="D920" s="10"/>
      <c r="E920" s="29"/>
      <c r="F920" s="13"/>
      <c r="G920" s="13"/>
      <c r="H920" s="13"/>
      <c r="I920" s="13"/>
      <c r="J920" s="13"/>
      <c r="K920" s="8"/>
      <c r="L920" s="9"/>
    </row>
    <row r="921">
      <c r="A921" s="10"/>
      <c r="B921" s="10"/>
      <c r="C921" s="10"/>
      <c r="D921" s="10"/>
      <c r="E921" s="29"/>
      <c r="F921" s="13"/>
      <c r="G921" s="13"/>
      <c r="H921" s="13"/>
      <c r="I921" s="13"/>
      <c r="J921" s="13"/>
      <c r="K921" s="8"/>
      <c r="L921" s="9"/>
    </row>
    <row r="922">
      <c r="A922" s="10"/>
      <c r="B922" s="10"/>
      <c r="C922" s="10"/>
      <c r="D922" s="10"/>
      <c r="E922" s="29"/>
      <c r="F922" s="13"/>
      <c r="G922" s="13"/>
      <c r="H922" s="13"/>
      <c r="I922" s="13"/>
      <c r="J922" s="13"/>
      <c r="K922" s="8"/>
      <c r="L922" s="9"/>
    </row>
    <row r="923">
      <c r="A923" s="10"/>
      <c r="B923" s="10"/>
      <c r="C923" s="10"/>
      <c r="D923" s="10"/>
      <c r="E923" s="29"/>
      <c r="F923" s="13"/>
      <c r="G923" s="13"/>
      <c r="H923" s="13"/>
      <c r="I923" s="13"/>
      <c r="J923" s="13"/>
      <c r="K923" s="8"/>
      <c r="L923" s="9"/>
    </row>
    <row r="924">
      <c r="A924" s="10"/>
      <c r="B924" s="10"/>
      <c r="C924" s="10"/>
      <c r="D924" s="10"/>
      <c r="E924" s="29"/>
      <c r="F924" s="13"/>
      <c r="G924" s="13"/>
      <c r="H924" s="13"/>
      <c r="I924" s="13"/>
      <c r="J924" s="13"/>
      <c r="K924" s="8"/>
      <c r="L924" s="9"/>
    </row>
    <row r="925">
      <c r="A925" s="10"/>
      <c r="B925" s="10"/>
      <c r="C925" s="10"/>
      <c r="D925" s="10"/>
      <c r="E925" s="29"/>
      <c r="F925" s="13"/>
      <c r="G925" s="13"/>
      <c r="H925" s="13"/>
      <c r="I925" s="13"/>
      <c r="J925" s="13"/>
      <c r="K925" s="8"/>
      <c r="L925" s="9"/>
    </row>
    <row r="926">
      <c r="A926" s="10"/>
      <c r="B926" s="10"/>
      <c r="C926" s="10"/>
      <c r="D926" s="10"/>
      <c r="E926" s="29"/>
      <c r="F926" s="13"/>
      <c r="G926" s="13"/>
      <c r="H926" s="13"/>
      <c r="I926" s="13"/>
      <c r="J926" s="13"/>
      <c r="K926" s="8"/>
      <c r="L926" s="9"/>
    </row>
    <row r="927">
      <c r="A927" s="10"/>
      <c r="B927" s="10"/>
      <c r="C927" s="10"/>
      <c r="D927" s="10"/>
      <c r="E927" s="29"/>
      <c r="F927" s="13"/>
      <c r="G927" s="13"/>
      <c r="H927" s="13"/>
      <c r="I927" s="13"/>
      <c r="J927" s="13"/>
      <c r="K927" s="8"/>
      <c r="L927" s="9"/>
    </row>
    <row r="928">
      <c r="A928" s="10"/>
      <c r="B928" s="10"/>
      <c r="C928" s="10"/>
      <c r="D928" s="10"/>
      <c r="E928" s="29"/>
      <c r="F928" s="13"/>
      <c r="G928" s="13"/>
      <c r="H928" s="13"/>
      <c r="I928" s="13"/>
      <c r="J928" s="13"/>
      <c r="K928" s="8"/>
      <c r="L928" s="9"/>
    </row>
    <row r="929">
      <c r="A929" s="10"/>
      <c r="B929" s="10"/>
      <c r="C929" s="10"/>
      <c r="D929" s="10"/>
      <c r="E929" s="29"/>
      <c r="F929" s="13"/>
      <c r="G929" s="13"/>
      <c r="H929" s="13"/>
      <c r="I929" s="13"/>
      <c r="J929" s="13"/>
      <c r="K929" s="8"/>
      <c r="L929" s="9"/>
    </row>
    <row r="930">
      <c r="A930" s="10"/>
      <c r="B930" s="10"/>
      <c r="C930" s="10"/>
      <c r="D930" s="10"/>
      <c r="E930" s="29"/>
      <c r="F930" s="13"/>
      <c r="G930" s="13"/>
      <c r="H930" s="13"/>
      <c r="I930" s="13"/>
      <c r="J930" s="13"/>
      <c r="K930" s="8"/>
      <c r="L930" s="9"/>
    </row>
    <row r="931">
      <c r="A931" s="10"/>
      <c r="B931" s="10"/>
      <c r="C931" s="10"/>
      <c r="D931" s="10"/>
      <c r="E931" s="29"/>
      <c r="F931" s="13"/>
      <c r="G931" s="13"/>
      <c r="H931" s="13"/>
      <c r="I931" s="13"/>
      <c r="J931" s="13"/>
      <c r="K931" s="8"/>
      <c r="L931" s="9"/>
    </row>
    <row r="932">
      <c r="A932" s="10"/>
      <c r="B932" s="10"/>
      <c r="C932" s="10"/>
      <c r="D932" s="10"/>
      <c r="E932" s="29"/>
      <c r="F932" s="13"/>
      <c r="G932" s="13"/>
      <c r="H932" s="13"/>
      <c r="I932" s="13"/>
      <c r="J932" s="13"/>
      <c r="K932" s="8"/>
      <c r="L932" s="9"/>
    </row>
    <row r="933">
      <c r="A933" s="10"/>
      <c r="B933" s="10"/>
      <c r="C933" s="10"/>
      <c r="D933" s="10"/>
      <c r="E933" s="29"/>
      <c r="F933" s="13"/>
      <c r="G933" s="13"/>
      <c r="H933" s="13"/>
      <c r="I933" s="13"/>
      <c r="J933" s="13"/>
      <c r="K933" s="8"/>
      <c r="L933" s="9"/>
    </row>
    <row r="934">
      <c r="A934" s="10"/>
      <c r="B934" s="10"/>
      <c r="C934" s="10"/>
      <c r="D934" s="10"/>
      <c r="E934" s="29"/>
      <c r="F934" s="13"/>
      <c r="G934" s="13"/>
      <c r="H934" s="13"/>
      <c r="I934" s="13"/>
      <c r="J934" s="13"/>
      <c r="K934" s="8"/>
      <c r="L934" s="9"/>
    </row>
    <row r="935">
      <c r="A935" s="10"/>
      <c r="B935" s="10"/>
      <c r="C935" s="10"/>
      <c r="D935" s="10"/>
      <c r="E935" s="29"/>
      <c r="F935" s="13"/>
      <c r="G935" s="13"/>
      <c r="H935" s="13"/>
      <c r="I935" s="13"/>
      <c r="J935" s="13"/>
      <c r="K935" s="8"/>
      <c r="L935" s="9"/>
    </row>
    <row r="936">
      <c r="A936" s="10"/>
      <c r="B936" s="10"/>
      <c r="C936" s="10"/>
      <c r="D936" s="10"/>
      <c r="E936" s="29"/>
      <c r="F936" s="13"/>
      <c r="G936" s="13"/>
      <c r="H936" s="13"/>
      <c r="I936" s="13"/>
      <c r="J936" s="13"/>
      <c r="K936" s="8"/>
      <c r="L936" s="9"/>
    </row>
    <row r="937">
      <c r="A937" s="10"/>
      <c r="B937" s="10"/>
      <c r="C937" s="10"/>
      <c r="D937" s="10"/>
      <c r="E937" s="29"/>
      <c r="F937" s="13"/>
      <c r="G937" s="13"/>
      <c r="H937" s="13"/>
      <c r="I937" s="13"/>
      <c r="J937" s="13"/>
      <c r="K937" s="8"/>
      <c r="L937" s="9"/>
    </row>
    <row r="938">
      <c r="A938" s="10"/>
      <c r="B938" s="10"/>
      <c r="C938" s="10"/>
      <c r="D938" s="10"/>
      <c r="E938" s="29"/>
      <c r="F938" s="13"/>
      <c r="G938" s="13"/>
      <c r="H938" s="13"/>
      <c r="I938" s="13"/>
      <c r="J938" s="13"/>
      <c r="K938" s="8"/>
      <c r="L938" s="9"/>
    </row>
    <row r="939">
      <c r="A939" s="10"/>
      <c r="B939" s="10"/>
      <c r="C939" s="10"/>
      <c r="D939" s="10"/>
      <c r="E939" s="29"/>
      <c r="F939" s="13"/>
      <c r="G939" s="13"/>
      <c r="H939" s="13"/>
      <c r="I939" s="13"/>
      <c r="J939" s="13"/>
      <c r="K939" s="8"/>
      <c r="L939" s="9"/>
    </row>
    <row r="940">
      <c r="A940" s="10"/>
      <c r="B940" s="10"/>
      <c r="C940" s="10"/>
      <c r="D940" s="10"/>
      <c r="E940" s="29"/>
      <c r="F940" s="13"/>
      <c r="G940" s="13"/>
      <c r="H940" s="13"/>
      <c r="I940" s="13"/>
      <c r="J940" s="13"/>
      <c r="K940" s="8"/>
      <c r="L940" s="9"/>
    </row>
    <row r="941">
      <c r="A941" s="10"/>
      <c r="B941" s="10"/>
      <c r="C941" s="10"/>
      <c r="D941" s="10"/>
      <c r="E941" s="29"/>
      <c r="F941" s="13"/>
      <c r="G941" s="13"/>
      <c r="H941" s="13"/>
      <c r="I941" s="13"/>
      <c r="J941" s="13"/>
      <c r="K941" s="8"/>
      <c r="L941" s="9"/>
    </row>
    <row r="942">
      <c r="A942" s="10"/>
      <c r="B942" s="10"/>
      <c r="C942" s="10"/>
      <c r="D942" s="10"/>
      <c r="E942" s="29"/>
      <c r="F942" s="13"/>
      <c r="G942" s="13"/>
      <c r="H942" s="13"/>
      <c r="I942" s="13"/>
      <c r="J942" s="13"/>
      <c r="K942" s="8"/>
      <c r="L942" s="9"/>
    </row>
    <row r="943">
      <c r="A943" s="10"/>
      <c r="B943" s="10"/>
      <c r="C943" s="10"/>
      <c r="D943" s="10"/>
      <c r="E943" s="29"/>
      <c r="F943" s="13"/>
      <c r="G943" s="13"/>
      <c r="H943" s="13"/>
      <c r="I943" s="13"/>
      <c r="J943" s="13"/>
      <c r="K943" s="8"/>
      <c r="L943" s="9"/>
    </row>
    <row r="944">
      <c r="A944" s="10"/>
      <c r="B944" s="10"/>
      <c r="C944" s="10"/>
      <c r="D944" s="10"/>
      <c r="E944" s="29"/>
      <c r="F944" s="13"/>
      <c r="G944" s="13"/>
      <c r="H944" s="13"/>
      <c r="I944" s="13"/>
      <c r="J944" s="13"/>
      <c r="K944" s="8"/>
      <c r="L944" s="9"/>
    </row>
    <row r="945">
      <c r="A945" s="10"/>
      <c r="B945" s="10"/>
      <c r="C945" s="10"/>
      <c r="D945" s="10"/>
      <c r="E945" s="29"/>
      <c r="F945" s="13"/>
      <c r="G945" s="13"/>
      <c r="H945" s="13"/>
      <c r="I945" s="13"/>
      <c r="J945" s="13"/>
      <c r="K945" s="8"/>
      <c r="L945" s="9"/>
    </row>
    <row r="946">
      <c r="A946" s="10"/>
      <c r="B946" s="10"/>
      <c r="C946" s="10"/>
      <c r="D946" s="10"/>
      <c r="E946" s="29"/>
      <c r="F946" s="13"/>
      <c r="G946" s="13"/>
      <c r="H946" s="13"/>
      <c r="I946" s="13"/>
      <c r="J946" s="13"/>
      <c r="K946" s="8"/>
      <c r="L946" s="9"/>
    </row>
    <row r="947">
      <c r="A947" s="10"/>
      <c r="B947" s="10"/>
      <c r="C947" s="10"/>
      <c r="D947" s="10"/>
      <c r="E947" s="29"/>
      <c r="F947" s="13"/>
      <c r="G947" s="13"/>
      <c r="H947" s="13"/>
      <c r="I947" s="13"/>
      <c r="J947" s="13"/>
      <c r="K947" s="8"/>
      <c r="L947" s="9"/>
    </row>
    <row r="948">
      <c r="A948" s="10"/>
      <c r="B948" s="10"/>
      <c r="C948" s="10"/>
      <c r="D948" s="10"/>
      <c r="E948" s="29"/>
      <c r="F948" s="13"/>
      <c r="G948" s="13"/>
      <c r="H948" s="13"/>
      <c r="I948" s="13"/>
      <c r="J948" s="13"/>
      <c r="K948" s="8"/>
      <c r="L948" s="9"/>
    </row>
    <row r="949">
      <c r="A949" s="10"/>
      <c r="B949" s="10"/>
      <c r="C949" s="10"/>
      <c r="D949" s="10"/>
      <c r="E949" s="29"/>
      <c r="F949" s="13"/>
      <c r="G949" s="13"/>
      <c r="H949" s="13"/>
      <c r="I949" s="13"/>
      <c r="J949" s="13"/>
      <c r="K949" s="8"/>
      <c r="L949" s="9"/>
    </row>
    <row r="950">
      <c r="A950" s="10"/>
      <c r="B950" s="10"/>
      <c r="C950" s="10"/>
      <c r="D950" s="10"/>
      <c r="E950" s="29"/>
      <c r="F950" s="13"/>
      <c r="G950" s="13"/>
      <c r="H950" s="13"/>
      <c r="I950" s="13"/>
      <c r="J950" s="13"/>
      <c r="K950" s="8"/>
      <c r="L950" s="9"/>
    </row>
    <row r="951">
      <c r="A951" s="10"/>
      <c r="B951" s="10"/>
      <c r="C951" s="10"/>
      <c r="D951" s="10"/>
      <c r="E951" s="29"/>
      <c r="F951" s="13"/>
      <c r="G951" s="13"/>
      <c r="H951" s="13"/>
      <c r="I951" s="13"/>
      <c r="J951" s="13"/>
      <c r="K951" s="8"/>
      <c r="L951" s="9"/>
    </row>
    <row r="952">
      <c r="A952" s="10"/>
      <c r="B952" s="10"/>
      <c r="C952" s="10"/>
      <c r="D952" s="10"/>
      <c r="E952" s="29"/>
      <c r="F952" s="13"/>
      <c r="G952" s="13"/>
      <c r="H952" s="13"/>
      <c r="I952" s="13"/>
      <c r="J952" s="13"/>
      <c r="K952" s="8"/>
      <c r="L952" s="9"/>
    </row>
    <row r="953">
      <c r="A953" s="10"/>
      <c r="B953" s="10"/>
      <c r="C953" s="10"/>
      <c r="D953" s="10"/>
      <c r="E953" s="29"/>
      <c r="F953" s="13"/>
      <c r="G953" s="13"/>
      <c r="H953" s="13"/>
      <c r="I953" s="13"/>
      <c r="J953" s="13"/>
      <c r="K953" s="8"/>
      <c r="L953" s="9"/>
    </row>
    <row r="954">
      <c r="A954" s="10"/>
      <c r="B954" s="10"/>
      <c r="C954" s="10"/>
      <c r="D954" s="10"/>
      <c r="E954" s="29"/>
      <c r="F954" s="13"/>
      <c r="G954" s="13"/>
      <c r="H954" s="13"/>
      <c r="I954" s="13"/>
      <c r="J954" s="13"/>
      <c r="K954" s="8"/>
      <c r="L954" s="9"/>
    </row>
    <row r="955">
      <c r="A955" s="10"/>
      <c r="B955" s="10"/>
      <c r="C955" s="10"/>
      <c r="D955" s="10"/>
      <c r="E955" s="29"/>
      <c r="F955" s="13"/>
      <c r="G955" s="13"/>
      <c r="H955" s="13"/>
      <c r="I955" s="13"/>
      <c r="J955" s="13"/>
      <c r="K955" s="8"/>
      <c r="L955" s="9"/>
    </row>
    <row r="956">
      <c r="A956" s="10"/>
      <c r="B956" s="10"/>
      <c r="C956" s="10"/>
      <c r="D956" s="10"/>
      <c r="E956" s="29"/>
      <c r="F956" s="13"/>
      <c r="G956" s="13"/>
      <c r="H956" s="13"/>
      <c r="I956" s="13"/>
      <c r="J956" s="13"/>
      <c r="K956" s="8"/>
      <c r="L956" s="9"/>
    </row>
    <row r="957">
      <c r="A957" s="10"/>
      <c r="B957" s="10"/>
      <c r="C957" s="10"/>
      <c r="D957" s="10"/>
      <c r="E957" s="29"/>
      <c r="F957" s="13"/>
      <c r="G957" s="13"/>
      <c r="H957" s="13"/>
      <c r="I957" s="13"/>
      <c r="J957" s="13"/>
      <c r="K957" s="8"/>
      <c r="L957" s="9"/>
    </row>
    <row r="958">
      <c r="A958" s="10"/>
      <c r="B958" s="10"/>
      <c r="C958" s="10"/>
      <c r="D958" s="10"/>
      <c r="E958" s="29"/>
      <c r="F958" s="13"/>
      <c r="G958" s="13"/>
      <c r="H958" s="13"/>
      <c r="I958" s="13"/>
      <c r="J958" s="13"/>
      <c r="K958" s="8"/>
      <c r="L958" s="9"/>
    </row>
    <row r="959">
      <c r="A959" s="10"/>
      <c r="B959" s="10"/>
      <c r="C959" s="10"/>
      <c r="D959" s="10"/>
      <c r="E959" s="29"/>
      <c r="F959" s="13"/>
      <c r="G959" s="13"/>
      <c r="H959" s="13"/>
      <c r="I959" s="13"/>
      <c r="J959" s="13"/>
      <c r="K959" s="8"/>
      <c r="L959" s="9"/>
    </row>
    <row r="960">
      <c r="A960" s="10"/>
      <c r="B960" s="10"/>
      <c r="C960" s="10"/>
      <c r="D960" s="10"/>
      <c r="E960" s="29"/>
      <c r="F960" s="13"/>
      <c r="G960" s="13"/>
      <c r="H960" s="13"/>
      <c r="I960" s="13"/>
      <c r="J960" s="13"/>
      <c r="K960" s="8"/>
      <c r="L960" s="9"/>
    </row>
    <row r="961">
      <c r="A961" s="10"/>
      <c r="B961" s="10"/>
      <c r="C961" s="10"/>
      <c r="D961" s="10"/>
      <c r="E961" s="29"/>
      <c r="F961" s="13"/>
      <c r="G961" s="13"/>
      <c r="H961" s="13"/>
      <c r="I961" s="13"/>
      <c r="J961" s="13"/>
      <c r="K961" s="8"/>
      <c r="L961" s="9"/>
    </row>
    <row r="962">
      <c r="A962" s="10"/>
      <c r="B962" s="10"/>
      <c r="C962" s="10"/>
      <c r="D962" s="10"/>
      <c r="E962" s="29"/>
      <c r="F962" s="13"/>
      <c r="G962" s="13"/>
      <c r="H962" s="13"/>
      <c r="I962" s="13"/>
      <c r="J962" s="13"/>
      <c r="K962" s="8"/>
      <c r="L962" s="9"/>
    </row>
    <row r="963">
      <c r="A963" s="10"/>
      <c r="B963" s="10"/>
      <c r="C963" s="10"/>
      <c r="D963" s="10"/>
      <c r="E963" s="29"/>
      <c r="F963" s="13"/>
      <c r="G963" s="13"/>
      <c r="H963" s="13"/>
      <c r="I963" s="13"/>
      <c r="J963" s="13"/>
      <c r="K963" s="8"/>
      <c r="L963" s="9"/>
    </row>
    <row r="964">
      <c r="A964" s="10"/>
      <c r="B964" s="10"/>
      <c r="C964" s="10"/>
      <c r="D964" s="10"/>
      <c r="E964" s="29"/>
      <c r="F964" s="13"/>
      <c r="G964" s="13"/>
      <c r="H964" s="13"/>
      <c r="I964" s="13"/>
      <c r="J964" s="13"/>
      <c r="K964" s="8"/>
      <c r="L964" s="9"/>
    </row>
    <row r="965">
      <c r="A965" s="10"/>
      <c r="B965" s="10"/>
      <c r="C965" s="10"/>
      <c r="D965" s="10"/>
      <c r="E965" s="29"/>
      <c r="F965" s="13"/>
      <c r="G965" s="13"/>
      <c r="H965" s="13"/>
      <c r="I965" s="13"/>
      <c r="J965" s="13"/>
      <c r="K965" s="8"/>
      <c r="L965" s="9"/>
    </row>
    <row r="966">
      <c r="A966" s="10"/>
      <c r="B966" s="10"/>
      <c r="C966" s="10"/>
      <c r="D966" s="10"/>
      <c r="E966" s="29"/>
      <c r="F966" s="13"/>
      <c r="G966" s="13"/>
      <c r="H966" s="13"/>
      <c r="I966" s="13"/>
      <c r="J966" s="13"/>
      <c r="K966" s="8"/>
      <c r="L966" s="9"/>
    </row>
    <row r="967">
      <c r="A967" s="10"/>
      <c r="B967" s="10"/>
      <c r="C967" s="10"/>
      <c r="D967" s="10"/>
      <c r="E967" s="29"/>
      <c r="F967" s="13"/>
      <c r="G967" s="13"/>
      <c r="H967" s="13"/>
      <c r="I967" s="13"/>
      <c r="J967" s="13"/>
      <c r="K967" s="8"/>
      <c r="L967" s="9"/>
    </row>
    <row r="968">
      <c r="A968" s="10"/>
      <c r="B968" s="10"/>
      <c r="C968" s="10"/>
      <c r="D968" s="10"/>
      <c r="E968" s="29"/>
      <c r="F968" s="13"/>
      <c r="G968" s="13"/>
      <c r="H968" s="13"/>
      <c r="I968" s="13"/>
      <c r="J968" s="13"/>
      <c r="K968" s="8"/>
      <c r="L968" s="9"/>
    </row>
    <row r="969">
      <c r="A969" s="10"/>
      <c r="B969" s="10"/>
      <c r="C969" s="10"/>
      <c r="D969" s="10"/>
      <c r="E969" s="29"/>
      <c r="F969" s="13"/>
      <c r="G969" s="13"/>
      <c r="H969" s="13"/>
      <c r="I969" s="13"/>
      <c r="J969" s="13"/>
      <c r="K969" s="8"/>
      <c r="L969" s="9"/>
    </row>
    <row r="970">
      <c r="A970" s="10"/>
      <c r="B970" s="10"/>
      <c r="C970" s="10"/>
      <c r="D970" s="10"/>
      <c r="E970" s="29"/>
      <c r="F970" s="13"/>
      <c r="G970" s="13"/>
      <c r="H970" s="13"/>
      <c r="I970" s="13"/>
      <c r="J970" s="13"/>
      <c r="K970" s="8"/>
      <c r="L970" s="9"/>
    </row>
    <row r="971">
      <c r="A971" s="10"/>
      <c r="B971" s="10"/>
      <c r="C971" s="10"/>
      <c r="D971" s="10"/>
      <c r="E971" s="29"/>
      <c r="F971" s="13"/>
      <c r="G971" s="13"/>
      <c r="H971" s="13"/>
      <c r="I971" s="13"/>
      <c r="J971" s="13"/>
      <c r="K971" s="8"/>
      <c r="L971" s="9"/>
    </row>
    <row r="972">
      <c r="A972" s="10"/>
      <c r="B972" s="10"/>
      <c r="C972" s="10"/>
      <c r="D972" s="10"/>
      <c r="E972" s="29"/>
      <c r="F972" s="13"/>
      <c r="G972" s="13"/>
      <c r="H972" s="13"/>
      <c r="I972" s="13"/>
      <c r="J972" s="13"/>
      <c r="K972" s="8"/>
      <c r="L972" s="9"/>
    </row>
    <row r="973">
      <c r="A973" s="10"/>
      <c r="B973" s="10"/>
      <c r="C973" s="10"/>
      <c r="D973" s="10"/>
      <c r="E973" s="29"/>
      <c r="F973" s="13"/>
      <c r="G973" s="13"/>
      <c r="H973" s="13"/>
      <c r="I973" s="13"/>
      <c r="J973" s="13"/>
      <c r="K973" s="8"/>
      <c r="L973" s="9"/>
    </row>
    <row r="974">
      <c r="A974" s="10"/>
      <c r="B974" s="10"/>
      <c r="C974" s="10"/>
      <c r="D974" s="10"/>
      <c r="E974" s="29"/>
      <c r="F974" s="13"/>
      <c r="G974" s="13"/>
      <c r="H974" s="13"/>
      <c r="I974" s="13"/>
      <c r="J974" s="13"/>
      <c r="K974" s="8"/>
      <c r="L974" s="9"/>
    </row>
    <row r="975">
      <c r="A975" s="10"/>
      <c r="B975" s="10"/>
      <c r="C975" s="10"/>
      <c r="D975" s="10"/>
      <c r="E975" s="29"/>
      <c r="F975" s="13"/>
      <c r="G975" s="13"/>
      <c r="H975" s="13"/>
      <c r="I975" s="13"/>
      <c r="J975" s="13"/>
      <c r="K975" s="8"/>
      <c r="L975" s="9"/>
    </row>
    <row r="976">
      <c r="A976" s="10"/>
      <c r="B976" s="10"/>
      <c r="C976" s="10"/>
      <c r="D976" s="10"/>
      <c r="E976" s="29"/>
      <c r="F976" s="13"/>
      <c r="G976" s="13"/>
      <c r="H976" s="13"/>
      <c r="I976" s="13"/>
      <c r="J976" s="13"/>
      <c r="K976" s="8"/>
      <c r="L976" s="9"/>
    </row>
    <row r="977">
      <c r="A977" s="10"/>
      <c r="B977" s="10"/>
      <c r="C977" s="10"/>
      <c r="D977" s="10"/>
      <c r="E977" s="29"/>
      <c r="F977" s="13"/>
      <c r="G977" s="13"/>
      <c r="H977" s="13"/>
      <c r="I977" s="13"/>
      <c r="J977" s="13"/>
      <c r="K977" s="8"/>
      <c r="L977" s="9"/>
    </row>
    <row r="978">
      <c r="A978" s="10"/>
      <c r="B978" s="10"/>
      <c r="C978" s="10"/>
      <c r="D978" s="10"/>
      <c r="E978" s="29"/>
      <c r="F978" s="13"/>
      <c r="G978" s="13"/>
      <c r="H978" s="13"/>
      <c r="I978" s="13"/>
      <c r="J978" s="13"/>
      <c r="K978" s="8"/>
      <c r="L978" s="9"/>
    </row>
    <row r="979">
      <c r="A979" s="10"/>
      <c r="B979" s="10"/>
      <c r="C979" s="10"/>
      <c r="D979" s="10"/>
      <c r="E979" s="29"/>
      <c r="F979" s="13"/>
      <c r="G979" s="13"/>
      <c r="H979" s="13"/>
      <c r="I979" s="13"/>
      <c r="J979" s="13"/>
      <c r="K979" s="8"/>
      <c r="L979" s="9"/>
    </row>
    <row r="980">
      <c r="A980" s="10"/>
      <c r="B980" s="10"/>
      <c r="C980" s="10"/>
      <c r="D980" s="10"/>
      <c r="E980" s="29"/>
      <c r="F980" s="13"/>
      <c r="G980" s="13"/>
      <c r="H980" s="13"/>
      <c r="I980" s="13"/>
      <c r="J980" s="13"/>
      <c r="K980" s="8"/>
      <c r="L980" s="9"/>
    </row>
    <row r="981">
      <c r="A981" s="10"/>
      <c r="B981" s="10"/>
      <c r="C981" s="10"/>
      <c r="D981" s="10"/>
      <c r="E981" s="29"/>
      <c r="F981" s="13"/>
      <c r="G981" s="13"/>
      <c r="H981" s="13"/>
      <c r="I981" s="13"/>
      <c r="J981" s="13"/>
      <c r="K981" s="8"/>
      <c r="L981" s="9"/>
    </row>
    <row r="982">
      <c r="A982" s="10"/>
      <c r="B982" s="10"/>
      <c r="C982" s="10"/>
      <c r="D982" s="10"/>
      <c r="E982" s="29"/>
      <c r="F982" s="13"/>
      <c r="G982" s="13"/>
      <c r="H982" s="13"/>
      <c r="I982" s="13"/>
      <c r="J982" s="13"/>
      <c r="K982" s="8"/>
      <c r="L982" s="9"/>
    </row>
    <row r="983">
      <c r="A983" s="10"/>
      <c r="B983" s="10"/>
      <c r="C983" s="10"/>
      <c r="D983" s="10"/>
      <c r="E983" s="29"/>
      <c r="F983" s="13"/>
      <c r="G983" s="13"/>
      <c r="H983" s="13"/>
      <c r="I983" s="13"/>
      <c r="J983" s="13"/>
      <c r="K983" s="8"/>
      <c r="L983" s="9"/>
    </row>
    <row r="984">
      <c r="A984" s="10"/>
      <c r="B984" s="10"/>
      <c r="C984" s="10"/>
      <c r="D984" s="10"/>
      <c r="E984" s="29"/>
      <c r="F984" s="13"/>
      <c r="G984" s="13"/>
      <c r="H984" s="13"/>
      <c r="I984" s="13"/>
      <c r="J984" s="13"/>
      <c r="K984" s="8"/>
      <c r="L984" s="9"/>
    </row>
    <row r="985">
      <c r="A985" s="10"/>
      <c r="B985" s="10"/>
      <c r="C985" s="10"/>
      <c r="D985" s="10"/>
      <c r="E985" s="29"/>
      <c r="F985" s="13"/>
      <c r="G985" s="13"/>
      <c r="H985" s="13"/>
      <c r="I985" s="13"/>
      <c r="J985" s="13"/>
      <c r="K985" s="8"/>
      <c r="L985" s="9"/>
    </row>
    <row r="986">
      <c r="A986" s="10"/>
      <c r="B986" s="10"/>
      <c r="C986" s="10"/>
      <c r="D986" s="10"/>
      <c r="E986" s="29"/>
      <c r="F986" s="13"/>
      <c r="G986" s="13"/>
      <c r="H986" s="13"/>
      <c r="I986" s="13"/>
      <c r="J986" s="13"/>
      <c r="K986" s="8"/>
      <c r="L986" s="9"/>
    </row>
    <row r="987">
      <c r="A987" s="10"/>
      <c r="B987" s="10"/>
      <c r="C987" s="10"/>
      <c r="D987" s="10"/>
      <c r="E987" s="29"/>
      <c r="F987" s="13"/>
      <c r="G987" s="13"/>
      <c r="H987" s="13"/>
      <c r="I987" s="13"/>
      <c r="J987" s="13"/>
      <c r="K987" s="8"/>
      <c r="L987" s="9"/>
    </row>
    <row r="988">
      <c r="A988" s="10"/>
      <c r="B988" s="10"/>
      <c r="C988" s="10"/>
      <c r="D988" s="10"/>
      <c r="E988" s="29"/>
      <c r="F988" s="13"/>
      <c r="G988" s="13"/>
      <c r="H988" s="13"/>
      <c r="I988" s="13"/>
      <c r="J988" s="13"/>
      <c r="K988" s="8"/>
      <c r="L988" s="9"/>
    </row>
    <row r="989">
      <c r="A989" s="10"/>
      <c r="B989" s="10"/>
      <c r="C989" s="10"/>
      <c r="D989" s="10"/>
      <c r="E989" s="29"/>
      <c r="F989" s="13"/>
      <c r="G989" s="13"/>
      <c r="H989" s="13"/>
      <c r="I989" s="13"/>
      <c r="J989" s="13"/>
      <c r="K989" s="8"/>
      <c r="L989" s="9"/>
    </row>
    <row r="990">
      <c r="A990" s="10"/>
      <c r="B990" s="10"/>
      <c r="C990" s="10"/>
      <c r="D990" s="10"/>
      <c r="E990" s="29"/>
      <c r="F990" s="13"/>
      <c r="G990" s="13"/>
      <c r="H990" s="13"/>
      <c r="I990" s="13"/>
      <c r="J990" s="13"/>
      <c r="K990" s="8"/>
      <c r="L990" s="9"/>
    </row>
    <row r="991">
      <c r="A991" s="10"/>
      <c r="B991" s="10"/>
      <c r="C991" s="10"/>
      <c r="D991" s="10"/>
      <c r="E991" s="29"/>
      <c r="F991" s="13"/>
      <c r="G991" s="13"/>
      <c r="H991" s="13"/>
      <c r="I991" s="13"/>
      <c r="J991" s="13"/>
      <c r="K991" s="8"/>
      <c r="L991" s="9"/>
    </row>
    <row r="992">
      <c r="A992" s="10"/>
      <c r="B992" s="10"/>
      <c r="C992" s="10"/>
      <c r="D992" s="10"/>
      <c r="E992" s="29"/>
      <c r="F992" s="13"/>
      <c r="G992" s="13"/>
      <c r="H992" s="13"/>
      <c r="I992" s="13"/>
      <c r="J992" s="13"/>
      <c r="K992" s="8"/>
      <c r="L992" s="9"/>
    </row>
    <row r="993">
      <c r="A993" s="10"/>
      <c r="B993" s="10"/>
      <c r="C993" s="10"/>
      <c r="D993" s="10"/>
      <c r="E993" s="29"/>
      <c r="F993" s="13"/>
      <c r="G993" s="13"/>
      <c r="H993" s="13"/>
      <c r="I993" s="13"/>
      <c r="J993" s="13"/>
      <c r="K993" s="8"/>
      <c r="L993" s="9"/>
    </row>
    <row r="994">
      <c r="A994" s="10"/>
      <c r="B994" s="10"/>
      <c r="C994" s="10"/>
      <c r="D994" s="10"/>
      <c r="E994" s="29"/>
      <c r="F994" s="13"/>
      <c r="G994" s="13"/>
      <c r="H994" s="13"/>
      <c r="I994" s="13"/>
      <c r="J994" s="13"/>
      <c r="K994" s="8"/>
      <c r="L994" s="9"/>
    </row>
    <row r="995">
      <c r="A995" s="10"/>
      <c r="B995" s="10"/>
      <c r="C995" s="10"/>
      <c r="D995" s="10"/>
      <c r="E995" s="29"/>
      <c r="F995" s="13"/>
      <c r="G995" s="13"/>
      <c r="H995" s="13"/>
      <c r="I995" s="13"/>
      <c r="J995" s="13"/>
      <c r="K995" s="8"/>
      <c r="L995" s="9"/>
    </row>
    <row r="996">
      <c r="A996" s="10"/>
      <c r="B996" s="10"/>
      <c r="C996" s="10"/>
      <c r="D996" s="10"/>
      <c r="E996" s="29"/>
      <c r="F996" s="13"/>
      <c r="G996" s="13"/>
      <c r="H996" s="13"/>
      <c r="I996" s="13"/>
      <c r="J996" s="13"/>
      <c r="K996" s="8"/>
      <c r="L996" s="9"/>
    </row>
    <row r="997">
      <c r="A997" s="10"/>
      <c r="B997" s="10"/>
      <c r="C997" s="10"/>
      <c r="D997" s="10"/>
      <c r="E997" s="29"/>
      <c r="F997" s="13"/>
      <c r="G997" s="13"/>
      <c r="H997" s="13"/>
      <c r="I997" s="13"/>
      <c r="J997" s="13"/>
      <c r="K997" s="8"/>
      <c r="L997" s="9"/>
    </row>
    <row r="998">
      <c r="A998" s="10"/>
      <c r="B998" s="10"/>
      <c r="C998" s="10"/>
      <c r="D998" s="10"/>
      <c r="E998" s="29"/>
      <c r="F998" s="13"/>
      <c r="G998" s="13"/>
      <c r="H998" s="13"/>
      <c r="I998" s="13"/>
      <c r="J998" s="13"/>
      <c r="K998" s="8"/>
      <c r="L998" s="9"/>
    </row>
    <row r="999">
      <c r="A999" s="10"/>
      <c r="B999" s="10"/>
      <c r="C999" s="10"/>
      <c r="D999" s="10"/>
      <c r="E999" s="29"/>
      <c r="F999" s="13"/>
      <c r="G999" s="13"/>
      <c r="H999" s="13"/>
      <c r="I999" s="13"/>
      <c r="J999" s="13"/>
      <c r="K999" s="8"/>
      <c r="L999" s="9"/>
    </row>
    <row r="1000">
      <c r="A1000" s="10"/>
      <c r="B1000" s="10"/>
      <c r="C1000" s="10"/>
      <c r="D1000" s="10"/>
      <c r="E1000" s="29"/>
      <c r="F1000" s="13"/>
      <c r="G1000" s="13"/>
      <c r="H1000" s="13"/>
      <c r="I1000" s="13"/>
      <c r="J1000" s="13"/>
      <c r="K1000" s="8"/>
      <c r="L1000" s="9"/>
    </row>
    <row r="1001">
      <c r="A1001" s="10"/>
      <c r="B1001" s="10"/>
      <c r="C1001" s="10"/>
      <c r="D1001" s="10"/>
      <c r="E1001" s="29"/>
      <c r="F1001" s="13"/>
      <c r="G1001" s="13"/>
      <c r="H1001" s="13"/>
      <c r="I1001" s="13"/>
      <c r="J1001" s="13"/>
      <c r="K1001" s="8"/>
      <c r="L1001" s="9"/>
    </row>
    <row r="1002">
      <c r="A1002" s="10"/>
      <c r="B1002" s="10"/>
      <c r="C1002" s="10"/>
      <c r="D1002" s="10"/>
      <c r="E1002" s="29"/>
      <c r="F1002" s="13"/>
      <c r="G1002" s="13"/>
      <c r="H1002" s="13"/>
      <c r="I1002" s="13"/>
      <c r="J1002" s="13"/>
      <c r="K1002" s="8"/>
      <c r="L1002" s="9"/>
    </row>
    <row r="1003">
      <c r="A1003" s="10"/>
      <c r="B1003" s="10"/>
      <c r="C1003" s="10"/>
      <c r="D1003" s="10"/>
      <c r="E1003" s="29"/>
      <c r="F1003" s="13"/>
      <c r="G1003" s="13"/>
      <c r="H1003" s="13"/>
      <c r="I1003" s="13"/>
      <c r="J1003" s="13"/>
      <c r="K1003" s="8"/>
      <c r="L1003" s="9"/>
    </row>
    <row r="1004">
      <c r="A1004" s="10"/>
      <c r="B1004" s="10"/>
      <c r="C1004" s="10"/>
      <c r="D1004" s="10"/>
      <c r="E1004" s="29"/>
      <c r="F1004" s="13"/>
      <c r="G1004" s="13"/>
      <c r="H1004" s="13"/>
      <c r="I1004" s="13"/>
      <c r="J1004" s="13"/>
      <c r="K1004" s="8"/>
      <c r="L1004" s="9"/>
    </row>
    <row r="1005">
      <c r="A1005" s="10"/>
      <c r="B1005" s="10"/>
      <c r="C1005" s="10"/>
      <c r="D1005" s="10"/>
      <c r="E1005" s="29"/>
      <c r="F1005" s="13"/>
      <c r="G1005" s="13"/>
      <c r="H1005" s="13"/>
      <c r="I1005" s="13"/>
      <c r="J1005" s="13"/>
      <c r="K1005" s="8"/>
      <c r="L1005" s="9"/>
    </row>
    <row r="1006">
      <c r="A1006" s="10"/>
      <c r="B1006" s="10"/>
      <c r="C1006" s="10"/>
      <c r="D1006" s="10"/>
      <c r="E1006" s="29"/>
      <c r="F1006" s="13"/>
      <c r="G1006" s="13"/>
      <c r="H1006" s="13"/>
      <c r="I1006" s="13"/>
      <c r="J1006" s="13"/>
      <c r="K1006" s="8"/>
      <c r="L1006" s="9"/>
    </row>
    <row r="1007">
      <c r="A1007" s="10"/>
      <c r="B1007" s="10"/>
      <c r="C1007" s="10"/>
      <c r="D1007" s="10"/>
      <c r="E1007" s="29"/>
      <c r="F1007" s="13"/>
      <c r="G1007" s="13"/>
      <c r="H1007" s="13"/>
      <c r="I1007" s="13"/>
      <c r="J1007" s="13"/>
      <c r="K1007" s="8"/>
      <c r="L1007" s="9"/>
    </row>
    <row r="1008">
      <c r="A1008" s="10"/>
      <c r="B1008" s="10"/>
      <c r="C1008" s="10"/>
      <c r="D1008" s="10"/>
      <c r="E1008" s="29"/>
      <c r="F1008" s="13"/>
      <c r="G1008" s="13"/>
      <c r="H1008" s="13"/>
      <c r="I1008" s="13"/>
      <c r="J1008" s="13"/>
      <c r="K1008" s="8"/>
      <c r="L1008" s="9"/>
    </row>
    <row r="1009">
      <c r="A1009" s="10"/>
      <c r="B1009" s="10"/>
      <c r="C1009" s="10"/>
      <c r="D1009" s="10"/>
      <c r="E1009" s="29"/>
      <c r="F1009" s="13"/>
      <c r="G1009" s="13"/>
      <c r="H1009" s="13"/>
      <c r="I1009" s="13"/>
      <c r="J1009" s="13"/>
      <c r="K1009" s="8"/>
      <c r="L1009" s="9"/>
    </row>
    <row r="1010">
      <c r="A1010" s="10"/>
      <c r="B1010" s="10"/>
      <c r="C1010" s="10"/>
      <c r="D1010" s="10"/>
      <c r="E1010" s="29"/>
      <c r="F1010" s="13"/>
      <c r="G1010" s="13"/>
      <c r="H1010" s="13"/>
      <c r="I1010" s="13"/>
      <c r="J1010" s="13"/>
      <c r="K1010" s="8"/>
      <c r="L1010" s="9"/>
    </row>
    <row r="1011">
      <c r="A1011" s="10"/>
      <c r="B1011" s="10"/>
      <c r="C1011" s="10"/>
      <c r="D1011" s="10"/>
      <c r="E1011" s="29"/>
      <c r="F1011" s="13"/>
      <c r="G1011" s="13"/>
      <c r="H1011" s="13"/>
      <c r="I1011" s="13"/>
      <c r="J1011" s="13"/>
      <c r="K1011" s="8"/>
      <c r="L1011" s="9"/>
    </row>
    <row r="1012">
      <c r="A1012" s="10"/>
      <c r="B1012" s="10"/>
      <c r="C1012" s="10"/>
      <c r="D1012" s="10"/>
      <c r="E1012" s="29"/>
      <c r="F1012" s="13"/>
      <c r="G1012" s="13"/>
      <c r="H1012" s="13"/>
      <c r="I1012" s="13"/>
      <c r="J1012" s="13"/>
      <c r="K1012" s="8"/>
      <c r="L1012" s="9"/>
    </row>
    <row r="1013">
      <c r="A1013" s="10"/>
      <c r="B1013" s="10"/>
      <c r="C1013" s="10"/>
      <c r="D1013" s="10"/>
      <c r="E1013" s="29"/>
      <c r="F1013" s="13"/>
      <c r="G1013" s="13"/>
      <c r="H1013" s="13"/>
      <c r="I1013" s="13"/>
      <c r="J1013" s="13"/>
      <c r="K1013" s="8"/>
      <c r="L1013" s="9"/>
    </row>
    <row r="1014">
      <c r="A1014" s="10"/>
      <c r="B1014" s="10"/>
      <c r="C1014" s="10"/>
      <c r="D1014" s="10"/>
      <c r="E1014" s="29"/>
      <c r="F1014" s="13"/>
      <c r="G1014" s="13"/>
      <c r="H1014" s="13"/>
      <c r="I1014" s="13"/>
      <c r="J1014" s="13"/>
      <c r="K1014" s="8"/>
      <c r="L1014" s="9"/>
    </row>
    <row r="1015">
      <c r="A1015" s="10"/>
      <c r="B1015" s="10"/>
      <c r="C1015" s="10"/>
      <c r="D1015" s="10"/>
      <c r="E1015" s="29"/>
      <c r="F1015" s="13"/>
      <c r="G1015" s="13"/>
      <c r="H1015" s="13"/>
      <c r="I1015" s="13"/>
      <c r="J1015" s="13"/>
      <c r="K1015" s="8"/>
      <c r="L1015" s="9"/>
    </row>
    <row r="1016">
      <c r="A1016" s="10"/>
      <c r="B1016" s="10"/>
      <c r="C1016" s="10"/>
      <c r="D1016" s="10"/>
      <c r="E1016" s="29"/>
      <c r="F1016" s="13"/>
      <c r="G1016" s="13"/>
      <c r="H1016" s="13"/>
      <c r="I1016" s="13"/>
      <c r="J1016" s="13"/>
      <c r="K1016" s="8"/>
      <c r="L1016" s="9"/>
    </row>
    <row r="1017">
      <c r="A1017" s="10"/>
      <c r="B1017" s="10"/>
      <c r="C1017" s="10"/>
      <c r="D1017" s="10"/>
      <c r="E1017" s="29"/>
      <c r="F1017" s="13"/>
      <c r="G1017" s="13"/>
      <c r="H1017" s="13"/>
      <c r="I1017" s="13"/>
      <c r="J1017" s="13"/>
      <c r="K1017" s="8"/>
      <c r="L1017" s="9"/>
    </row>
    <row r="1018">
      <c r="A1018" s="10"/>
      <c r="B1018" s="10"/>
      <c r="C1018" s="10"/>
      <c r="D1018" s="10"/>
      <c r="E1018" s="29"/>
      <c r="F1018" s="13"/>
      <c r="G1018" s="13"/>
      <c r="H1018" s="13"/>
      <c r="I1018" s="13"/>
      <c r="J1018" s="13"/>
      <c r="K1018" s="8"/>
      <c r="L1018" s="9"/>
    </row>
    <row r="1019">
      <c r="A1019" s="10"/>
      <c r="B1019" s="10"/>
      <c r="C1019" s="10"/>
      <c r="D1019" s="10"/>
      <c r="E1019" s="29"/>
      <c r="F1019" s="13"/>
      <c r="G1019" s="13"/>
      <c r="H1019" s="13"/>
      <c r="I1019" s="13"/>
      <c r="J1019" s="13"/>
      <c r="K1019" s="8"/>
      <c r="L1019" s="9"/>
    </row>
    <row r="1020">
      <c r="A1020" s="10"/>
      <c r="B1020" s="10"/>
      <c r="C1020" s="10"/>
      <c r="D1020" s="10"/>
      <c r="E1020" s="29"/>
      <c r="F1020" s="13"/>
      <c r="G1020" s="13"/>
      <c r="H1020" s="13"/>
      <c r="I1020" s="13"/>
      <c r="J1020" s="13"/>
      <c r="K1020" s="8"/>
      <c r="L1020" s="9"/>
    </row>
    <row r="1021">
      <c r="A1021" s="10"/>
      <c r="B1021" s="10"/>
      <c r="C1021" s="10"/>
      <c r="D1021" s="10"/>
      <c r="E1021" s="29"/>
      <c r="F1021" s="13"/>
      <c r="G1021" s="13"/>
      <c r="H1021" s="13"/>
      <c r="I1021" s="13"/>
      <c r="J1021" s="13"/>
      <c r="K1021" s="8"/>
      <c r="L1021" s="9"/>
    </row>
    <row r="1022">
      <c r="A1022" s="10"/>
      <c r="B1022" s="10"/>
      <c r="C1022" s="10"/>
      <c r="D1022" s="10"/>
      <c r="E1022" s="29"/>
      <c r="F1022" s="13"/>
      <c r="G1022" s="13"/>
      <c r="H1022" s="13"/>
      <c r="I1022" s="13"/>
      <c r="J1022" s="13"/>
      <c r="K1022" s="8"/>
      <c r="L1022" s="9"/>
    </row>
    <row r="1023">
      <c r="A1023" s="10"/>
      <c r="B1023" s="10"/>
      <c r="C1023" s="10"/>
      <c r="D1023" s="10"/>
      <c r="E1023" s="29"/>
      <c r="F1023" s="13"/>
      <c r="G1023" s="13"/>
      <c r="H1023" s="13"/>
      <c r="I1023" s="13"/>
      <c r="J1023" s="13"/>
      <c r="K1023" s="8"/>
      <c r="L1023" s="9"/>
    </row>
    <row r="1024">
      <c r="A1024" s="10"/>
      <c r="B1024" s="10"/>
      <c r="C1024" s="10"/>
      <c r="D1024" s="10"/>
      <c r="E1024" s="29"/>
      <c r="F1024" s="13"/>
      <c r="G1024" s="13"/>
      <c r="H1024" s="13"/>
      <c r="I1024" s="13"/>
      <c r="J1024" s="13"/>
      <c r="K1024" s="8"/>
      <c r="L1024" s="9"/>
    </row>
    <row r="1025">
      <c r="A1025" s="10"/>
      <c r="B1025" s="10"/>
      <c r="C1025" s="10"/>
      <c r="D1025" s="10"/>
      <c r="E1025" s="29"/>
      <c r="F1025" s="13"/>
      <c r="G1025" s="13"/>
      <c r="H1025" s="13"/>
      <c r="I1025" s="13"/>
      <c r="J1025" s="13"/>
      <c r="K1025" s="8"/>
      <c r="L1025" s="9"/>
    </row>
    <row r="1026">
      <c r="A1026" s="10"/>
      <c r="B1026" s="10"/>
      <c r="C1026" s="10"/>
      <c r="D1026" s="10"/>
      <c r="E1026" s="29"/>
      <c r="F1026" s="13"/>
      <c r="G1026" s="13"/>
      <c r="H1026" s="13"/>
      <c r="I1026" s="13"/>
      <c r="J1026" s="13"/>
      <c r="K1026" s="8"/>
      <c r="L1026" s="9"/>
    </row>
    <row r="1027">
      <c r="A1027" s="10"/>
      <c r="B1027" s="10"/>
      <c r="C1027" s="10"/>
      <c r="D1027" s="10"/>
      <c r="E1027" s="29"/>
      <c r="F1027" s="13"/>
      <c r="G1027" s="13"/>
      <c r="H1027" s="13"/>
      <c r="I1027" s="13"/>
      <c r="J1027" s="13"/>
      <c r="K1027" s="8"/>
      <c r="L1027" s="9"/>
    </row>
    <row r="1028">
      <c r="A1028" s="10"/>
      <c r="B1028" s="10"/>
      <c r="C1028" s="10"/>
      <c r="D1028" s="10"/>
      <c r="E1028" s="29"/>
      <c r="F1028" s="13"/>
      <c r="G1028" s="13"/>
      <c r="H1028" s="13"/>
      <c r="I1028" s="13"/>
      <c r="J1028" s="13"/>
      <c r="K1028" s="8"/>
      <c r="L1028" s="9"/>
    </row>
    <row r="1029">
      <c r="A1029" s="10"/>
      <c r="B1029" s="10"/>
      <c r="C1029" s="10"/>
      <c r="D1029" s="10"/>
      <c r="E1029" s="29"/>
      <c r="F1029" s="13"/>
      <c r="G1029" s="13"/>
      <c r="H1029" s="13"/>
      <c r="I1029" s="13"/>
      <c r="J1029" s="13"/>
      <c r="K1029" s="8"/>
      <c r="L1029" s="9"/>
    </row>
    <row r="1030">
      <c r="A1030" s="10"/>
      <c r="B1030" s="10"/>
      <c r="C1030" s="10"/>
      <c r="D1030" s="10"/>
      <c r="E1030" s="29"/>
      <c r="F1030" s="13"/>
      <c r="G1030" s="13"/>
      <c r="H1030" s="13"/>
      <c r="I1030" s="13"/>
      <c r="J1030" s="13"/>
      <c r="K1030" s="8"/>
      <c r="L1030" s="9"/>
    </row>
    <row r="1031">
      <c r="A1031" s="10"/>
      <c r="B1031" s="10"/>
      <c r="C1031" s="10"/>
      <c r="D1031" s="10"/>
      <c r="E1031" s="29"/>
      <c r="F1031" s="13"/>
      <c r="G1031" s="13"/>
      <c r="H1031" s="13"/>
      <c r="I1031" s="13"/>
      <c r="J1031" s="13"/>
      <c r="K1031" s="8"/>
      <c r="L1031" s="9"/>
    </row>
    <row r="1032">
      <c r="A1032" s="10"/>
      <c r="B1032" s="10"/>
      <c r="C1032" s="10"/>
      <c r="D1032" s="10"/>
      <c r="E1032" s="29"/>
      <c r="F1032" s="13"/>
      <c r="G1032" s="13"/>
      <c r="H1032" s="13"/>
      <c r="I1032" s="13"/>
      <c r="J1032" s="13"/>
      <c r="K1032" s="8"/>
      <c r="L1032" s="9"/>
    </row>
    <row r="1033">
      <c r="A1033" s="10"/>
      <c r="B1033" s="10"/>
      <c r="C1033" s="10"/>
      <c r="D1033" s="10"/>
      <c r="E1033" s="29"/>
      <c r="F1033" s="13"/>
      <c r="G1033" s="13"/>
      <c r="H1033" s="13"/>
      <c r="I1033" s="13"/>
      <c r="J1033" s="13"/>
      <c r="K1033" s="8"/>
      <c r="L1033" s="9"/>
    </row>
    <row r="1034">
      <c r="A1034" s="10"/>
      <c r="B1034" s="10"/>
      <c r="C1034" s="10"/>
      <c r="D1034" s="10"/>
      <c r="E1034" s="29"/>
      <c r="F1034" s="13"/>
      <c r="G1034" s="13"/>
      <c r="H1034" s="13"/>
      <c r="I1034" s="13"/>
      <c r="J1034" s="13"/>
      <c r="K1034" s="8"/>
      <c r="L1034" s="9"/>
    </row>
    <row r="1035">
      <c r="A1035" s="10"/>
      <c r="B1035" s="10"/>
      <c r="C1035" s="10"/>
      <c r="D1035" s="10"/>
      <c r="E1035" s="29"/>
      <c r="F1035" s="13"/>
      <c r="G1035" s="13"/>
      <c r="H1035" s="13"/>
      <c r="I1035" s="13"/>
      <c r="J1035" s="13"/>
      <c r="K1035" s="8"/>
      <c r="L1035" s="9"/>
    </row>
    <row r="1036">
      <c r="A1036" s="10"/>
      <c r="B1036" s="10"/>
      <c r="C1036" s="10"/>
      <c r="D1036" s="10"/>
      <c r="E1036" s="29"/>
      <c r="F1036" s="13"/>
      <c r="G1036" s="13"/>
      <c r="H1036" s="13"/>
      <c r="I1036" s="13"/>
      <c r="J1036" s="13"/>
      <c r="K1036" s="8"/>
      <c r="L1036" s="9"/>
    </row>
    <row r="1037">
      <c r="A1037" s="10"/>
      <c r="B1037" s="10"/>
      <c r="C1037" s="10"/>
      <c r="D1037" s="10"/>
      <c r="E1037" s="29"/>
      <c r="F1037" s="13"/>
      <c r="G1037" s="13"/>
      <c r="H1037" s="13"/>
      <c r="I1037" s="13"/>
      <c r="J1037" s="13"/>
      <c r="K1037" s="8"/>
      <c r="L1037" s="9"/>
    </row>
    <row r="1038">
      <c r="A1038" s="10"/>
      <c r="B1038" s="10"/>
      <c r="C1038" s="10"/>
      <c r="D1038" s="10"/>
      <c r="E1038" s="29"/>
      <c r="F1038" s="13"/>
      <c r="G1038" s="13"/>
      <c r="H1038" s="13"/>
      <c r="I1038" s="13"/>
      <c r="J1038" s="13"/>
      <c r="K1038" s="8"/>
      <c r="L1038" s="9"/>
    </row>
    <row r="1039">
      <c r="A1039" s="10"/>
      <c r="B1039" s="10"/>
      <c r="C1039" s="10"/>
      <c r="D1039" s="10"/>
      <c r="E1039" s="29"/>
      <c r="F1039" s="13"/>
      <c r="G1039" s="13"/>
      <c r="H1039" s="13"/>
      <c r="I1039" s="13"/>
      <c r="J1039" s="13"/>
      <c r="K1039" s="8"/>
      <c r="L1039" s="9"/>
    </row>
    <row r="1040">
      <c r="A1040" s="10"/>
      <c r="B1040" s="10"/>
      <c r="C1040" s="10"/>
      <c r="D1040" s="10"/>
      <c r="E1040" s="29"/>
      <c r="F1040" s="13"/>
      <c r="G1040" s="13"/>
      <c r="H1040" s="13"/>
      <c r="I1040" s="13"/>
      <c r="J1040" s="13"/>
      <c r="K1040" s="8"/>
      <c r="L1040" s="9"/>
    </row>
    <row r="1041">
      <c r="A1041" s="10"/>
      <c r="B1041" s="10"/>
      <c r="C1041" s="10"/>
      <c r="D1041" s="10"/>
      <c r="E1041" s="29"/>
      <c r="F1041" s="13"/>
      <c r="G1041" s="13"/>
      <c r="H1041" s="13"/>
      <c r="I1041" s="13"/>
      <c r="J1041" s="13"/>
      <c r="K1041" s="8"/>
      <c r="L1041" s="9"/>
    </row>
    <row r="1042">
      <c r="A1042" s="10"/>
      <c r="B1042" s="10"/>
      <c r="C1042" s="10"/>
      <c r="D1042" s="10"/>
      <c r="E1042" s="29"/>
      <c r="F1042" s="13"/>
      <c r="G1042" s="13"/>
      <c r="H1042" s="13"/>
      <c r="I1042" s="13"/>
      <c r="J1042" s="13"/>
      <c r="K1042" s="8"/>
      <c r="L1042" s="9"/>
    </row>
    <row r="1043">
      <c r="A1043" s="10"/>
      <c r="B1043" s="10"/>
      <c r="C1043" s="10"/>
      <c r="D1043" s="10"/>
      <c r="E1043" s="29"/>
      <c r="F1043" s="13"/>
      <c r="G1043" s="13"/>
      <c r="H1043" s="13"/>
      <c r="I1043" s="13"/>
      <c r="J1043" s="13"/>
      <c r="K1043" s="8"/>
      <c r="L1043" s="9"/>
    </row>
    <row r="1044">
      <c r="A1044" s="10"/>
      <c r="B1044" s="10"/>
      <c r="C1044" s="10"/>
      <c r="D1044" s="10"/>
      <c r="E1044" s="29"/>
      <c r="F1044" s="13"/>
      <c r="G1044" s="13"/>
      <c r="H1044" s="13"/>
      <c r="I1044" s="13"/>
      <c r="J1044" s="13"/>
      <c r="K1044" s="8"/>
      <c r="L1044" s="9"/>
    </row>
    <row r="1045">
      <c r="A1045" s="10"/>
      <c r="B1045" s="10"/>
      <c r="C1045" s="10"/>
      <c r="D1045" s="10"/>
      <c r="E1045" s="29"/>
      <c r="F1045" s="13"/>
      <c r="G1045" s="13"/>
      <c r="H1045" s="13"/>
      <c r="I1045" s="13"/>
      <c r="J1045" s="13"/>
      <c r="K1045" s="8"/>
      <c r="L1045" s="9"/>
    </row>
    <row r="1046">
      <c r="A1046" s="10"/>
      <c r="B1046" s="10"/>
      <c r="C1046" s="10"/>
      <c r="D1046" s="10"/>
      <c r="E1046" s="29"/>
      <c r="F1046" s="13"/>
      <c r="G1046" s="13"/>
      <c r="H1046" s="13"/>
      <c r="I1046" s="13"/>
      <c r="J1046" s="13"/>
      <c r="K1046" s="8"/>
      <c r="L1046" s="9"/>
    </row>
    <row r="1047">
      <c r="A1047" s="10"/>
      <c r="B1047" s="10"/>
      <c r="C1047" s="10"/>
      <c r="D1047" s="10"/>
      <c r="E1047" s="29"/>
      <c r="F1047" s="13"/>
      <c r="G1047" s="13"/>
      <c r="H1047" s="13"/>
      <c r="I1047" s="13"/>
      <c r="J1047" s="13"/>
      <c r="K1047" s="8"/>
      <c r="L1047" s="9"/>
    </row>
    <row r="1048">
      <c r="A1048" s="10"/>
      <c r="B1048" s="10"/>
      <c r="C1048" s="10"/>
      <c r="D1048" s="10"/>
      <c r="E1048" s="29"/>
      <c r="F1048" s="13"/>
      <c r="G1048" s="13"/>
      <c r="H1048" s="13"/>
      <c r="I1048" s="13"/>
      <c r="J1048" s="13"/>
      <c r="K1048" s="8"/>
      <c r="L1048" s="9"/>
    </row>
    <row r="1049">
      <c r="A1049" s="10"/>
      <c r="B1049" s="10"/>
      <c r="C1049" s="10"/>
      <c r="D1049" s="10"/>
      <c r="E1049" s="29"/>
      <c r="F1049" s="13"/>
      <c r="G1049" s="13"/>
      <c r="H1049" s="13"/>
      <c r="I1049" s="13"/>
      <c r="J1049" s="13"/>
      <c r="K1049" s="8"/>
      <c r="L1049" s="9"/>
    </row>
    <row r="1050">
      <c r="A1050" s="10"/>
      <c r="B1050" s="10"/>
      <c r="C1050" s="10"/>
      <c r="D1050" s="10"/>
      <c r="E1050" s="29"/>
      <c r="F1050" s="13"/>
      <c r="G1050" s="13"/>
      <c r="H1050" s="13"/>
      <c r="I1050" s="13"/>
      <c r="J1050" s="13"/>
      <c r="K1050" s="8"/>
      <c r="L1050" s="9"/>
    </row>
    <row r="1051">
      <c r="A1051" s="10"/>
      <c r="B1051" s="10"/>
      <c r="C1051" s="10"/>
      <c r="D1051" s="10"/>
      <c r="E1051" s="29"/>
      <c r="F1051" s="13"/>
      <c r="G1051" s="13"/>
      <c r="H1051" s="13"/>
      <c r="I1051" s="13"/>
      <c r="J1051" s="13"/>
      <c r="K1051" s="8"/>
      <c r="L1051" s="9"/>
    </row>
    <row r="1052">
      <c r="A1052" s="10"/>
      <c r="B1052" s="10"/>
      <c r="C1052" s="10"/>
      <c r="D1052" s="10"/>
      <c r="E1052" s="29"/>
      <c r="F1052" s="13"/>
      <c r="G1052" s="13"/>
      <c r="H1052" s="13"/>
      <c r="I1052" s="13"/>
      <c r="J1052" s="13"/>
      <c r="K1052" s="8"/>
      <c r="L1052" s="9"/>
    </row>
    <row r="1053">
      <c r="A1053" s="10"/>
      <c r="B1053" s="10"/>
      <c r="C1053" s="10"/>
      <c r="D1053" s="10"/>
      <c r="E1053" s="29"/>
      <c r="F1053" s="13"/>
      <c r="G1053" s="13"/>
      <c r="H1053" s="13"/>
      <c r="I1053" s="13"/>
      <c r="J1053" s="13"/>
      <c r="K1053" s="8"/>
      <c r="L1053" s="9"/>
    </row>
    <row r="1054">
      <c r="A1054" s="10"/>
      <c r="B1054" s="10"/>
      <c r="C1054" s="10"/>
      <c r="D1054" s="10"/>
      <c r="E1054" s="29"/>
      <c r="F1054" s="13"/>
      <c r="G1054" s="13"/>
      <c r="H1054" s="13"/>
      <c r="I1054" s="13"/>
      <c r="J1054" s="13"/>
      <c r="K1054" s="8"/>
      <c r="L1054" s="9"/>
    </row>
    <row r="1055">
      <c r="A1055" s="10"/>
      <c r="B1055" s="10"/>
      <c r="C1055" s="10"/>
      <c r="D1055" s="10"/>
      <c r="E1055" s="29"/>
      <c r="F1055" s="13"/>
      <c r="G1055" s="13"/>
      <c r="H1055" s="13"/>
      <c r="I1055" s="13"/>
      <c r="J1055" s="13"/>
      <c r="K1055" s="8"/>
      <c r="L1055" s="9"/>
    </row>
    <row r="1056">
      <c r="A1056" s="10"/>
      <c r="B1056" s="10"/>
      <c r="C1056" s="10"/>
      <c r="D1056" s="10"/>
      <c r="E1056" s="29"/>
      <c r="F1056" s="13"/>
      <c r="G1056" s="13"/>
      <c r="H1056" s="13"/>
      <c r="I1056" s="13"/>
      <c r="J1056" s="13"/>
      <c r="K1056" s="8"/>
      <c r="L1056" s="9"/>
    </row>
    <row r="1057">
      <c r="A1057" s="10"/>
      <c r="B1057" s="10"/>
      <c r="C1057" s="10"/>
      <c r="D1057" s="10"/>
      <c r="E1057" s="29"/>
      <c r="F1057" s="13"/>
      <c r="G1057" s="13"/>
      <c r="H1057" s="13"/>
      <c r="I1057" s="13"/>
      <c r="J1057" s="13"/>
      <c r="K1057" s="8"/>
      <c r="L1057" s="9"/>
    </row>
    <row r="1058">
      <c r="A1058" s="10"/>
      <c r="B1058" s="10"/>
      <c r="C1058" s="10"/>
      <c r="D1058" s="10"/>
      <c r="E1058" s="29"/>
      <c r="F1058" s="13"/>
      <c r="G1058" s="13"/>
      <c r="H1058" s="13"/>
      <c r="I1058" s="13"/>
      <c r="J1058" s="13"/>
      <c r="K1058" s="8"/>
      <c r="L1058" s="9"/>
    </row>
    <row r="1059">
      <c r="A1059" s="10"/>
      <c r="B1059" s="10"/>
      <c r="C1059" s="10"/>
      <c r="D1059" s="10"/>
      <c r="E1059" s="29"/>
      <c r="F1059" s="13"/>
      <c r="G1059" s="13"/>
      <c r="H1059" s="13"/>
      <c r="I1059" s="13"/>
      <c r="J1059" s="13"/>
      <c r="K1059" s="8"/>
      <c r="L1059" s="9"/>
    </row>
    <row r="1060">
      <c r="A1060" s="10"/>
      <c r="B1060" s="10"/>
      <c r="C1060" s="10"/>
      <c r="D1060" s="10"/>
      <c r="E1060" s="29"/>
      <c r="F1060" s="13"/>
      <c r="G1060" s="13"/>
      <c r="H1060" s="13"/>
      <c r="I1060" s="13"/>
      <c r="J1060" s="13"/>
      <c r="K1060" s="8"/>
      <c r="L1060" s="9"/>
    </row>
    <row r="1061">
      <c r="A1061" s="10"/>
      <c r="B1061" s="10"/>
      <c r="C1061" s="10"/>
      <c r="D1061" s="10"/>
      <c r="E1061" s="29"/>
      <c r="F1061" s="13"/>
      <c r="G1061" s="13"/>
      <c r="H1061" s="13"/>
      <c r="I1061" s="13"/>
      <c r="J1061" s="13"/>
      <c r="K1061" s="8"/>
      <c r="L1061" s="9"/>
    </row>
    <row r="1062">
      <c r="A1062" s="10"/>
      <c r="B1062" s="10"/>
      <c r="C1062" s="10"/>
      <c r="D1062" s="10"/>
      <c r="E1062" s="29"/>
      <c r="F1062" s="13"/>
      <c r="G1062" s="13"/>
      <c r="H1062" s="13"/>
      <c r="I1062" s="13"/>
      <c r="J1062" s="13"/>
      <c r="K1062" s="8"/>
      <c r="L1062" s="9"/>
    </row>
    <row r="1063">
      <c r="A1063" s="10"/>
      <c r="B1063" s="10"/>
      <c r="C1063" s="10"/>
      <c r="D1063" s="10"/>
      <c r="E1063" s="29"/>
      <c r="F1063" s="13"/>
      <c r="G1063" s="13"/>
      <c r="H1063" s="13"/>
      <c r="I1063" s="13"/>
      <c r="J1063" s="13"/>
      <c r="K1063" s="8"/>
      <c r="L1063" s="9"/>
    </row>
    <row r="1064">
      <c r="A1064" s="10"/>
      <c r="B1064" s="10"/>
      <c r="C1064" s="10"/>
      <c r="D1064" s="10"/>
      <c r="E1064" s="29"/>
      <c r="F1064" s="13"/>
      <c r="G1064" s="13"/>
      <c r="H1064" s="13"/>
      <c r="I1064" s="13"/>
      <c r="J1064" s="13"/>
      <c r="K1064" s="8"/>
      <c r="L1064" s="9"/>
    </row>
    <row r="1065">
      <c r="A1065" s="10"/>
      <c r="B1065" s="10"/>
      <c r="C1065" s="10"/>
      <c r="D1065" s="10"/>
      <c r="E1065" s="29"/>
      <c r="F1065" s="13"/>
      <c r="G1065" s="13"/>
      <c r="H1065" s="13"/>
      <c r="I1065" s="13"/>
      <c r="J1065" s="13"/>
      <c r="K1065" s="8"/>
      <c r="L1065" s="9"/>
    </row>
    <row r="1066">
      <c r="A1066" s="10"/>
      <c r="B1066" s="10"/>
      <c r="C1066" s="10"/>
      <c r="D1066" s="10"/>
      <c r="E1066" s="29"/>
      <c r="F1066" s="13"/>
      <c r="G1066" s="13"/>
      <c r="H1066" s="13"/>
      <c r="I1066" s="13"/>
      <c r="J1066" s="13"/>
      <c r="K1066" s="8"/>
      <c r="L1066" s="9"/>
    </row>
    <row r="1067">
      <c r="A1067" s="10"/>
      <c r="B1067" s="10"/>
      <c r="C1067" s="10"/>
      <c r="D1067" s="10"/>
      <c r="E1067" s="29"/>
      <c r="F1067" s="13"/>
      <c r="G1067" s="13"/>
      <c r="H1067" s="13"/>
      <c r="I1067" s="13"/>
      <c r="J1067" s="13"/>
      <c r="K1067" s="8"/>
      <c r="L1067" s="9"/>
    </row>
    <row r="1068">
      <c r="A1068" s="10"/>
      <c r="B1068" s="10"/>
      <c r="C1068" s="10"/>
      <c r="D1068" s="10"/>
      <c r="E1068" s="29"/>
      <c r="F1068" s="13"/>
      <c r="G1068" s="13"/>
      <c r="H1068" s="13"/>
      <c r="I1068" s="13"/>
      <c r="J1068" s="13"/>
      <c r="K1068" s="8"/>
      <c r="L1068" s="9"/>
    </row>
    <row r="1069">
      <c r="A1069" s="10"/>
      <c r="B1069" s="10"/>
      <c r="C1069" s="10"/>
      <c r="D1069" s="10"/>
      <c r="E1069" s="29"/>
      <c r="F1069" s="13"/>
      <c r="G1069" s="13"/>
      <c r="H1069" s="13"/>
      <c r="I1069" s="13"/>
      <c r="J1069" s="13"/>
      <c r="K1069" s="8"/>
      <c r="L1069" s="9"/>
    </row>
    <row r="1070">
      <c r="A1070" s="10"/>
      <c r="B1070" s="10"/>
      <c r="C1070" s="10"/>
      <c r="D1070" s="10"/>
      <c r="E1070" s="29"/>
      <c r="F1070" s="13"/>
      <c r="G1070" s="13"/>
      <c r="H1070" s="13"/>
      <c r="I1070" s="13"/>
      <c r="J1070" s="13"/>
      <c r="K1070" s="8"/>
      <c r="L1070" s="9"/>
    </row>
    <row r="1071">
      <c r="A1071" s="10"/>
      <c r="B1071" s="10"/>
      <c r="C1071" s="10"/>
      <c r="D1071" s="10"/>
      <c r="E1071" s="29"/>
      <c r="F1071" s="13"/>
      <c r="G1071" s="13"/>
      <c r="H1071" s="13"/>
      <c r="I1071" s="13"/>
      <c r="J1071" s="13"/>
      <c r="K1071" s="8"/>
      <c r="L1071" s="9"/>
    </row>
    <row r="1072">
      <c r="A1072" s="10"/>
      <c r="B1072" s="10"/>
      <c r="C1072" s="10"/>
      <c r="D1072" s="10"/>
      <c r="E1072" s="29"/>
      <c r="F1072" s="13"/>
      <c r="G1072" s="13"/>
      <c r="H1072" s="13"/>
      <c r="I1072" s="13"/>
      <c r="J1072" s="13"/>
      <c r="K1072" s="8"/>
      <c r="L1072" s="9"/>
    </row>
    <row r="1073">
      <c r="A1073" s="10"/>
      <c r="B1073" s="10"/>
      <c r="C1073" s="10"/>
      <c r="D1073" s="10"/>
      <c r="E1073" s="29"/>
      <c r="F1073" s="13"/>
      <c r="G1073" s="13"/>
      <c r="H1073" s="13"/>
      <c r="I1073" s="13"/>
      <c r="J1073" s="13"/>
      <c r="K1073" s="8"/>
      <c r="L1073" s="9"/>
    </row>
    <row r="1074">
      <c r="A1074" s="10"/>
      <c r="B1074" s="10"/>
      <c r="C1074" s="10"/>
      <c r="D1074" s="10"/>
      <c r="E1074" s="29"/>
      <c r="F1074" s="13"/>
      <c r="G1074" s="13"/>
      <c r="H1074" s="13"/>
      <c r="I1074" s="13"/>
      <c r="J1074" s="13"/>
      <c r="K1074" s="8"/>
      <c r="L1074" s="9"/>
    </row>
    <row r="1075">
      <c r="A1075" s="10"/>
      <c r="B1075" s="10"/>
      <c r="C1075" s="10"/>
      <c r="D1075" s="10"/>
      <c r="E1075" s="29"/>
      <c r="F1075" s="13"/>
      <c r="G1075" s="13"/>
      <c r="H1075" s="13"/>
      <c r="I1075" s="13"/>
      <c r="J1075" s="13"/>
      <c r="K1075" s="8"/>
      <c r="L1075" s="9"/>
    </row>
    <row r="1076">
      <c r="A1076" s="10"/>
      <c r="B1076" s="10"/>
      <c r="C1076" s="10"/>
      <c r="D1076" s="10"/>
      <c r="E1076" s="29"/>
      <c r="F1076" s="13"/>
      <c r="G1076" s="13"/>
      <c r="H1076" s="13"/>
      <c r="I1076" s="13"/>
      <c r="J1076" s="13"/>
      <c r="K1076" s="8"/>
      <c r="L1076" s="9"/>
    </row>
    <row r="1077">
      <c r="A1077" s="10"/>
      <c r="B1077" s="10"/>
      <c r="C1077" s="10"/>
      <c r="D1077" s="10"/>
      <c r="E1077" s="29"/>
      <c r="F1077" s="13"/>
      <c r="G1077" s="13"/>
      <c r="H1077" s="13"/>
      <c r="I1077" s="13"/>
      <c r="J1077" s="13"/>
      <c r="K1077" s="8"/>
      <c r="L1077" s="9"/>
    </row>
    <row r="1078">
      <c r="A1078" s="10"/>
      <c r="B1078" s="10"/>
      <c r="C1078" s="10"/>
      <c r="D1078" s="10"/>
      <c r="E1078" s="29"/>
      <c r="F1078" s="13"/>
      <c r="G1078" s="13"/>
      <c r="H1078" s="13"/>
      <c r="I1078" s="13"/>
      <c r="J1078" s="13"/>
      <c r="K1078" s="8"/>
      <c r="L1078" s="9"/>
    </row>
    <row r="1079">
      <c r="A1079" s="10"/>
      <c r="B1079" s="10"/>
      <c r="C1079" s="10"/>
      <c r="D1079" s="10"/>
      <c r="E1079" s="29"/>
      <c r="F1079" s="13"/>
      <c r="G1079" s="13"/>
      <c r="H1079" s="13"/>
      <c r="I1079" s="13"/>
      <c r="J1079" s="13"/>
      <c r="K1079" s="8"/>
      <c r="L1079" s="9"/>
    </row>
    <row r="1080">
      <c r="A1080" s="10"/>
      <c r="B1080" s="10"/>
      <c r="C1080" s="10"/>
      <c r="D1080" s="10"/>
      <c r="E1080" s="29"/>
      <c r="F1080" s="13"/>
      <c r="G1080" s="13"/>
      <c r="H1080" s="13"/>
      <c r="I1080" s="13"/>
      <c r="J1080" s="13"/>
      <c r="K1080" s="8"/>
      <c r="L1080" s="9"/>
    </row>
    <row r="1081">
      <c r="A1081" s="10"/>
      <c r="B1081" s="10"/>
      <c r="C1081" s="10"/>
      <c r="D1081" s="10"/>
      <c r="E1081" s="29"/>
      <c r="F1081" s="13"/>
      <c r="G1081" s="13"/>
      <c r="H1081" s="13"/>
      <c r="I1081" s="13"/>
      <c r="J1081" s="13"/>
      <c r="K1081" s="8"/>
      <c r="L1081" s="9"/>
    </row>
    <row r="1082">
      <c r="A1082" s="10"/>
      <c r="B1082" s="10"/>
      <c r="C1082" s="10"/>
      <c r="D1082" s="10"/>
      <c r="E1082" s="29"/>
      <c r="F1082" s="13"/>
      <c r="G1082" s="13"/>
      <c r="H1082" s="13"/>
      <c r="I1082" s="13"/>
      <c r="J1082" s="13"/>
      <c r="K1082" s="8"/>
      <c r="L1082" s="9"/>
    </row>
    <row r="1083">
      <c r="A1083" s="10"/>
      <c r="B1083" s="10"/>
      <c r="C1083" s="10"/>
      <c r="D1083" s="10"/>
      <c r="E1083" s="29"/>
      <c r="F1083" s="13"/>
      <c r="G1083" s="13"/>
      <c r="H1083" s="13"/>
      <c r="I1083" s="13"/>
      <c r="J1083" s="13"/>
      <c r="K1083" s="8"/>
      <c r="L1083" s="9"/>
    </row>
    <row r="1084">
      <c r="A1084" s="10"/>
      <c r="B1084" s="10"/>
      <c r="C1084" s="10"/>
      <c r="D1084" s="10"/>
      <c r="E1084" s="29"/>
      <c r="F1084" s="13"/>
      <c r="G1084" s="13"/>
      <c r="H1084" s="13"/>
      <c r="I1084" s="13"/>
      <c r="J1084" s="13"/>
      <c r="K1084" s="8"/>
      <c r="L1084" s="9"/>
    </row>
    <row r="1085">
      <c r="A1085" s="10"/>
      <c r="B1085" s="10"/>
      <c r="C1085" s="10"/>
      <c r="D1085" s="10"/>
      <c r="E1085" s="29"/>
      <c r="F1085" s="13"/>
      <c r="G1085" s="13"/>
      <c r="H1085" s="13"/>
      <c r="I1085" s="13"/>
      <c r="J1085" s="13"/>
      <c r="K1085" s="8"/>
      <c r="L1085" s="9"/>
    </row>
    <row r="1086">
      <c r="A1086" s="10"/>
      <c r="B1086" s="10"/>
      <c r="C1086" s="10"/>
      <c r="D1086" s="10"/>
      <c r="E1086" s="29"/>
      <c r="F1086" s="13"/>
      <c r="G1086" s="13"/>
      <c r="H1086" s="13"/>
      <c r="I1086" s="13"/>
      <c r="J1086" s="13"/>
      <c r="K1086" s="8"/>
      <c r="L1086" s="9"/>
    </row>
    <row r="1087">
      <c r="A1087" s="10"/>
      <c r="B1087" s="10"/>
      <c r="C1087" s="10"/>
      <c r="D1087" s="10"/>
      <c r="E1087" s="29"/>
      <c r="F1087" s="13"/>
      <c r="G1087" s="13"/>
      <c r="H1087" s="13"/>
      <c r="I1087" s="13"/>
      <c r="J1087" s="13"/>
      <c r="K1087" s="8"/>
      <c r="L1087" s="9"/>
    </row>
    <row r="1088">
      <c r="A1088" s="10"/>
      <c r="B1088" s="10"/>
      <c r="C1088" s="10"/>
      <c r="D1088" s="10"/>
      <c r="E1088" s="29"/>
      <c r="F1088" s="13"/>
      <c r="G1088" s="13"/>
      <c r="H1088" s="13"/>
      <c r="I1088" s="13"/>
      <c r="J1088" s="13"/>
      <c r="K1088" s="8"/>
      <c r="L1088" s="9"/>
    </row>
    <row r="1089">
      <c r="A1089" s="10"/>
      <c r="B1089" s="10"/>
      <c r="C1089" s="10"/>
      <c r="D1089" s="10"/>
      <c r="E1089" s="29"/>
      <c r="F1089" s="13"/>
      <c r="G1089" s="13"/>
      <c r="H1089" s="13"/>
      <c r="I1089" s="13"/>
      <c r="J1089" s="13"/>
      <c r="K1089" s="8"/>
      <c r="L1089" s="9"/>
    </row>
    <row r="1090">
      <c r="A1090" s="10"/>
      <c r="B1090" s="10"/>
      <c r="C1090" s="10"/>
      <c r="D1090" s="10"/>
      <c r="E1090" s="29"/>
      <c r="F1090" s="13"/>
      <c r="G1090" s="13"/>
      <c r="H1090" s="13"/>
      <c r="I1090" s="13"/>
      <c r="J1090" s="13"/>
      <c r="K1090" s="8"/>
      <c r="L1090" s="9"/>
    </row>
    <row r="1091">
      <c r="A1091" s="10"/>
      <c r="B1091" s="10"/>
      <c r="C1091" s="10"/>
      <c r="D1091" s="10"/>
      <c r="E1091" s="29"/>
      <c r="F1091" s="13"/>
      <c r="G1091" s="13"/>
      <c r="H1091" s="13"/>
      <c r="I1091" s="13"/>
      <c r="J1091" s="13"/>
      <c r="K1091" s="8"/>
      <c r="L1091" s="9"/>
    </row>
    <row r="1092">
      <c r="A1092" s="10"/>
      <c r="B1092" s="10"/>
      <c r="C1092" s="10"/>
      <c r="D1092" s="10"/>
      <c r="E1092" s="29"/>
      <c r="F1092" s="13"/>
      <c r="G1092" s="13"/>
      <c r="H1092" s="13"/>
      <c r="I1092" s="13"/>
      <c r="J1092" s="13"/>
      <c r="K1092" s="8"/>
      <c r="L1092" s="9"/>
    </row>
    <row r="1093">
      <c r="A1093" s="10"/>
      <c r="B1093" s="10"/>
      <c r="C1093" s="10"/>
      <c r="D1093" s="10"/>
      <c r="E1093" s="29"/>
      <c r="F1093" s="13"/>
      <c r="G1093" s="13"/>
      <c r="H1093" s="13"/>
      <c r="I1093" s="13"/>
      <c r="J1093" s="13"/>
      <c r="K1093" s="8"/>
      <c r="L1093" s="9"/>
    </row>
    <row r="1094">
      <c r="A1094" s="10"/>
      <c r="B1094" s="10"/>
      <c r="C1094" s="10"/>
      <c r="D1094" s="10"/>
      <c r="E1094" s="29"/>
      <c r="F1094" s="13"/>
      <c r="G1094" s="13"/>
      <c r="H1094" s="13"/>
      <c r="I1094" s="13"/>
      <c r="J1094" s="13"/>
      <c r="K1094" s="8"/>
      <c r="L1094" s="9"/>
    </row>
    <row r="1095">
      <c r="A1095" s="10"/>
      <c r="B1095" s="10"/>
      <c r="C1095" s="10"/>
      <c r="D1095" s="10"/>
      <c r="E1095" s="29"/>
      <c r="F1095" s="13"/>
      <c r="G1095" s="13"/>
      <c r="H1095" s="13"/>
      <c r="I1095" s="13"/>
      <c r="J1095" s="13"/>
      <c r="K1095" s="8"/>
      <c r="L1095" s="9"/>
    </row>
    <row r="1096">
      <c r="A1096" s="10"/>
      <c r="B1096" s="10"/>
      <c r="C1096" s="10"/>
      <c r="D1096" s="10"/>
      <c r="E1096" s="29"/>
      <c r="F1096" s="13"/>
      <c r="G1096" s="13"/>
      <c r="H1096" s="13"/>
      <c r="I1096" s="13"/>
      <c r="J1096" s="13"/>
      <c r="K1096" s="8"/>
      <c r="L1096" s="9"/>
    </row>
    <row r="1097">
      <c r="A1097" s="10"/>
      <c r="B1097" s="10"/>
      <c r="C1097" s="10"/>
      <c r="D1097" s="10"/>
      <c r="E1097" s="29"/>
      <c r="F1097" s="13"/>
      <c r="G1097" s="13"/>
      <c r="H1097" s="13"/>
      <c r="I1097" s="13"/>
      <c r="J1097" s="13"/>
      <c r="K1097" s="8"/>
      <c r="L1097" s="9"/>
    </row>
    <row r="1098">
      <c r="A1098" s="10"/>
      <c r="B1098" s="10"/>
      <c r="C1098" s="10"/>
      <c r="D1098" s="10"/>
      <c r="E1098" s="29"/>
      <c r="F1098" s="13"/>
      <c r="G1098" s="13"/>
      <c r="H1098" s="13"/>
      <c r="I1098" s="13"/>
      <c r="J1098" s="13"/>
      <c r="K1098" s="8"/>
      <c r="L1098" s="9"/>
    </row>
    <row r="1099">
      <c r="A1099" s="10"/>
      <c r="B1099" s="10"/>
      <c r="C1099" s="10"/>
      <c r="D1099" s="10"/>
      <c r="E1099" s="29"/>
      <c r="F1099" s="13"/>
      <c r="G1099" s="13"/>
      <c r="H1099" s="13"/>
      <c r="I1099" s="13"/>
      <c r="J1099" s="13"/>
      <c r="K1099" s="8"/>
      <c r="L1099" s="9"/>
    </row>
    <row r="1100">
      <c r="A1100" s="10"/>
      <c r="B1100" s="10"/>
      <c r="C1100" s="10"/>
      <c r="D1100" s="10"/>
      <c r="E1100" s="29"/>
      <c r="F1100" s="13"/>
      <c r="G1100" s="13"/>
      <c r="H1100" s="13"/>
      <c r="I1100" s="13"/>
      <c r="J1100" s="13"/>
      <c r="K1100" s="8"/>
      <c r="L1100" s="9"/>
    </row>
    <row r="1101">
      <c r="A1101" s="10"/>
      <c r="B1101" s="10"/>
      <c r="C1101" s="10"/>
      <c r="D1101" s="10"/>
      <c r="E1101" s="29"/>
      <c r="F1101" s="13"/>
      <c r="G1101" s="13"/>
      <c r="H1101" s="13"/>
      <c r="I1101" s="13"/>
      <c r="J1101" s="13"/>
      <c r="K1101" s="8"/>
      <c r="L1101" s="9"/>
    </row>
    <row r="1102">
      <c r="A1102" s="10"/>
      <c r="B1102" s="10"/>
      <c r="C1102" s="10"/>
      <c r="D1102" s="10"/>
      <c r="E1102" s="29"/>
      <c r="F1102" s="13"/>
      <c r="G1102" s="13"/>
      <c r="H1102" s="13"/>
      <c r="I1102" s="13"/>
      <c r="J1102" s="13"/>
      <c r="K1102" s="8"/>
      <c r="L1102" s="9"/>
    </row>
  </sheetData>
  <mergeCells count="50">
    <mergeCell ref="A1:E1"/>
    <mergeCell ref="A2:E2"/>
    <mergeCell ref="F2:J2"/>
    <mergeCell ref="C3:E3"/>
    <mergeCell ref="F3:J6"/>
    <mergeCell ref="C7:E7"/>
    <mergeCell ref="F7:J7"/>
    <mergeCell ref="C9:E9"/>
    <mergeCell ref="F9:J9"/>
    <mergeCell ref="J10:J11"/>
    <mergeCell ref="F13:I13"/>
    <mergeCell ref="F15:I15"/>
    <mergeCell ref="F16:I16"/>
    <mergeCell ref="F17:J17"/>
    <mergeCell ref="J13:J16"/>
    <mergeCell ref="J19:J21"/>
    <mergeCell ref="G21:I21"/>
    <mergeCell ref="F23:J23"/>
    <mergeCell ref="F24:J24"/>
    <mergeCell ref="J35:J36"/>
    <mergeCell ref="F37:J37"/>
    <mergeCell ref="F38:I45"/>
    <mergeCell ref="F46:I46"/>
    <mergeCell ref="J47:J49"/>
    <mergeCell ref="F50:J50"/>
    <mergeCell ref="J51:J52"/>
    <mergeCell ref="F53:I53"/>
    <mergeCell ref="J54:J55"/>
    <mergeCell ref="F56:J56"/>
    <mergeCell ref="F57:I61"/>
    <mergeCell ref="F62:I62"/>
    <mergeCell ref="J63:J64"/>
    <mergeCell ref="F65:J65"/>
    <mergeCell ref="F66:I70"/>
    <mergeCell ref="F71:I71"/>
    <mergeCell ref="F94:I94"/>
    <mergeCell ref="F96:I105"/>
    <mergeCell ref="F106:I106"/>
    <mergeCell ref="F111:J111"/>
    <mergeCell ref="C112:E112"/>
    <mergeCell ref="C113:E113"/>
    <mergeCell ref="F113:I114"/>
    <mergeCell ref="C114:E114"/>
    <mergeCell ref="F74:I74"/>
    <mergeCell ref="F81:J81"/>
    <mergeCell ref="F87:I87"/>
    <mergeCell ref="F88:J88"/>
    <mergeCell ref="F89:J89"/>
    <mergeCell ref="F90:I93"/>
    <mergeCell ref="F95:J95"/>
  </mergeCells>
  <conditionalFormatting sqref="F21:F22 F34 F48 F108">
    <cfRule type="cellIs" dxfId="0" priority="1" operator="lessThan">
      <formula>"99%"</formula>
    </cfRule>
  </conditionalFormatting>
  <conditionalFormatting sqref="F21:F22 F34 F48 F108">
    <cfRule type="cellIs" dxfId="0" priority="2" operator="greaterThan">
      <formula>"100%"</formula>
    </cfRule>
  </conditionalFormatting>
  <conditionalFormatting sqref="F21:F22 F34 F48 F108">
    <cfRule type="cellIs" dxfId="1" priority="3" operator="equal">
      <formula>"100%"</formula>
    </cfRule>
  </conditionalFormatting>
  <conditionalFormatting sqref="J80 J114">
    <cfRule type="cellIs" dxfId="0" priority="4" operator="lessThan">
      <formula>0</formula>
    </cfRule>
  </conditionalFormatting>
  <dataValidations>
    <dataValidation type="list" allowBlank="1" showErrorMessage="1" sqref="E5">
      <formula1>"12 months,18 months,24 months"</formula1>
    </dataValidation>
  </dataValidation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2" width="5.71"/>
    <col customWidth="1" min="3" max="3" width="5.57"/>
    <col customWidth="1" min="4" max="4" width="7.86"/>
    <col customWidth="1" min="5" max="5" width="49.86"/>
    <col customWidth="1" min="6" max="6" width="12.29"/>
    <col customWidth="1" min="7" max="10" width="11.14"/>
    <col customWidth="1" min="11" max="11" width="19.0"/>
    <col customWidth="1" min="12" max="12" width="63.43"/>
    <col customWidth="1" min="13" max="13" width="23.43"/>
  </cols>
  <sheetData>
    <row r="1">
      <c r="A1" s="1" t="s">
        <v>0</v>
      </c>
      <c r="F1" s="2" t="s">
        <v>1</v>
      </c>
      <c r="G1" s="2" t="s">
        <v>2</v>
      </c>
      <c r="H1" s="2" t="s">
        <v>3</v>
      </c>
      <c r="I1" s="2" t="s">
        <v>4</v>
      </c>
      <c r="J1" s="2" t="s">
        <v>498</v>
      </c>
      <c r="K1" s="2" t="s">
        <v>5</v>
      </c>
      <c r="L1" s="3" t="s">
        <v>6</v>
      </c>
    </row>
    <row r="2" ht="22.5" customHeight="1">
      <c r="A2" s="5" t="s">
        <v>8</v>
      </c>
      <c r="F2" s="7"/>
      <c r="L2" s="8"/>
    </row>
    <row r="3">
      <c r="A3" s="10"/>
      <c r="B3" s="11" t="s">
        <v>9</v>
      </c>
      <c r="C3" s="12" t="s">
        <v>10</v>
      </c>
      <c r="F3" s="13"/>
      <c r="L3" s="8" t="s">
        <v>499</v>
      </c>
    </row>
    <row r="4">
      <c r="A4" s="10"/>
      <c r="B4" s="10"/>
      <c r="C4" s="10"/>
      <c r="D4" s="10"/>
      <c r="E4" s="14" t="s">
        <v>12</v>
      </c>
      <c r="L4" s="8"/>
    </row>
    <row r="5">
      <c r="A5" s="10"/>
      <c r="B5" s="10"/>
      <c r="C5" s="10"/>
      <c r="D5" s="10"/>
      <c r="E5" s="331" t="s">
        <v>161</v>
      </c>
      <c r="L5" s="8"/>
    </row>
    <row r="6">
      <c r="A6" s="10"/>
      <c r="B6" s="10"/>
      <c r="C6" s="10"/>
      <c r="D6" s="10"/>
      <c r="L6" s="8"/>
    </row>
    <row r="7">
      <c r="A7" s="10"/>
      <c r="B7" s="15" t="s">
        <v>17</v>
      </c>
      <c r="C7" s="15" t="s">
        <v>18</v>
      </c>
      <c r="D7" s="18"/>
      <c r="E7" s="18"/>
      <c r="F7" s="17"/>
      <c r="G7" s="18"/>
      <c r="H7" s="18"/>
      <c r="I7" s="18"/>
      <c r="J7" s="18"/>
      <c r="K7" s="18"/>
      <c r="L7" s="19"/>
    </row>
    <row r="8">
      <c r="C8" s="10" t="s">
        <v>20</v>
      </c>
      <c r="F8" s="20">
        <v>54.0</v>
      </c>
      <c r="G8" s="20">
        <v>83.0</v>
      </c>
      <c r="H8" s="155">
        <f>2143+73</f>
        <v>2216</v>
      </c>
      <c r="I8" s="20">
        <v>0.0</v>
      </c>
      <c r="J8" s="492"/>
      <c r="L8" s="8" t="s">
        <v>500</v>
      </c>
    </row>
    <row r="9">
      <c r="A9" s="10"/>
      <c r="B9" s="15" t="s">
        <v>22</v>
      </c>
      <c r="C9" s="15" t="s">
        <v>501</v>
      </c>
      <c r="D9" s="18"/>
      <c r="E9" s="18"/>
      <c r="F9" s="23"/>
      <c r="G9" s="23"/>
      <c r="H9" s="23"/>
      <c r="I9" s="23"/>
      <c r="J9" s="23"/>
      <c r="K9" s="23"/>
      <c r="L9" s="8"/>
    </row>
    <row r="10">
      <c r="A10" s="24"/>
      <c r="B10" s="24"/>
      <c r="C10" s="14" t="s">
        <v>24</v>
      </c>
      <c r="D10" s="10" t="s">
        <v>25</v>
      </c>
      <c r="E10" s="25"/>
      <c r="F10" s="26">
        <v>1631.44</v>
      </c>
      <c r="G10" s="26"/>
      <c r="H10" s="26"/>
      <c r="I10" s="26">
        <v>0.0</v>
      </c>
      <c r="J10" s="102"/>
      <c r="L10" s="8"/>
    </row>
    <row r="11">
      <c r="A11" s="28"/>
      <c r="B11" s="28"/>
      <c r="C11" s="14"/>
      <c r="D11" s="14" t="s">
        <v>26</v>
      </c>
      <c r="E11" s="29"/>
      <c r="F11" s="20">
        <v>64.0</v>
      </c>
      <c r="G11" s="20"/>
      <c r="H11" s="20"/>
      <c r="I11" s="20">
        <v>0.0</v>
      </c>
      <c r="L11" s="8" t="s">
        <v>27</v>
      </c>
      <c r="M11" s="9"/>
    </row>
    <row r="12">
      <c r="A12" s="28"/>
      <c r="B12" s="28"/>
      <c r="C12" s="14"/>
      <c r="D12" s="30" t="s">
        <v>28</v>
      </c>
      <c r="E12" s="31"/>
      <c r="F12" s="32">
        <f>F11*F10</f>
        <v>104412.16</v>
      </c>
      <c r="G12" s="32">
        <v>5640.0</v>
      </c>
      <c r="H12" s="32">
        <f>635+ 4289</f>
        <v>4924</v>
      </c>
      <c r="I12" s="32">
        <f>I11*I10</f>
        <v>0</v>
      </c>
      <c r="J12" s="32"/>
      <c r="K12" s="32">
        <f>sum(F12:I12)</f>
        <v>114976.16</v>
      </c>
      <c r="L12" s="8"/>
      <c r="M12" s="9"/>
    </row>
    <row r="13">
      <c r="A13" s="28"/>
      <c r="B13" s="14" t="s">
        <v>502</v>
      </c>
      <c r="E13" s="29"/>
      <c r="F13" s="13"/>
      <c r="J13" s="13"/>
      <c r="L13" s="8"/>
      <c r="M13" s="9"/>
    </row>
    <row r="14">
      <c r="A14" s="28"/>
      <c r="B14" s="33"/>
      <c r="C14" s="14" t="s">
        <v>503</v>
      </c>
      <c r="E14" s="29"/>
      <c r="F14" s="34">
        <f t="shared" ref="F14:I14" si="1">F8-F11</f>
        <v>-10</v>
      </c>
      <c r="G14" s="34">
        <f t="shared" si="1"/>
        <v>83</v>
      </c>
      <c r="H14" s="34">
        <f t="shared" si="1"/>
        <v>2216</v>
      </c>
      <c r="I14" s="34">
        <f t="shared" si="1"/>
        <v>0</v>
      </c>
      <c r="L14" s="8" t="s">
        <v>504</v>
      </c>
      <c r="M14" s="9"/>
    </row>
    <row r="15" ht="38.25" customHeight="1">
      <c r="D15" s="10"/>
      <c r="E15" s="29" t="s">
        <v>35</v>
      </c>
      <c r="F15" s="35" t="str">
        <f>E5</f>
        <v>12 months</v>
      </c>
      <c r="L15" s="8" t="s">
        <v>505</v>
      </c>
      <c r="M15" s="9"/>
    </row>
    <row r="16">
      <c r="A16" s="24"/>
      <c r="B16" s="24"/>
      <c r="C16" s="24"/>
      <c r="D16" s="24"/>
      <c r="E16" s="25"/>
      <c r="F16" s="13"/>
      <c r="L16" s="8"/>
    </row>
    <row r="17">
      <c r="A17" s="10"/>
      <c r="B17" s="15" t="s">
        <v>38</v>
      </c>
      <c r="C17" s="15" t="s">
        <v>39</v>
      </c>
      <c r="D17" s="21"/>
      <c r="E17" s="22"/>
      <c r="F17" s="36"/>
      <c r="G17" s="18"/>
      <c r="H17" s="18"/>
      <c r="I17" s="18"/>
      <c r="J17" s="18"/>
      <c r="K17" s="18"/>
      <c r="L17" s="8"/>
    </row>
    <row r="18">
      <c r="A18" s="10"/>
      <c r="B18" s="10"/>
      <c r="C18" s="10" t="s">
        <v>24</v>
      </c>
      <c r="D18" s="10" t="s">
        <v>506</v>
      </c>
      <c r="E18" s="25"/>
      <c r="F18" s="26">
        <v>313073.0</v>
      </c>
      <c r="G18" s="26">
        <f>33000+79738</f>
        <v>112738</v>
      </c>
      <c r="H18" s="26">
        <f>21500+946.15+58466+10936</f>
        <v>91848.15</v>
      </c>
      <c r="I18" s="26">
        <v>0.0</v>
      </c>
      <c r="J18" s="26">
        <v>15000.0</v>
      </c>
      <c r="K18" s="32">
        <f t="shared" ref="K18:K19" si="3">sum(F18:J18)</f>
        <v>532659.15</v>
      </c>
      <c r="L18" s="8"/>
    </row>
    <row r="19">
      <c r="A19" s="10"/>
      <c r="B19" s="10"/>
      <c r="C19" s="10"/>
      <c r="D19" s="10" t="s">
        <v>42</v>
      </c>
      <c r="E19" s="25"/>
      <c r="F19" s="37">
        <f t="shared" ref="F19:J19" si="2">F18/sum($F18:$J18)</f>
        <v>0.5877548522</v>
      </c>
      <c r="G19" s="37">
        <f t="shared" si="2"/>
        <v>0.2116512971</v>
      </c>
      <c r="H19" s="37">
        <f t="shared" si="2"/>
        <v>0.172433253</v>
      </c>
      <c r="I19" s="37">
        <f t="shared" si="2"/>
        <v>0</v>
      </c>
      <c r="J19" s="37">
        <f t="shared" si="2"/>
        <v>0.02816059764</v>
      </c>
      <c r="K19" s="209">
        <f t="shared" si="3"/>
        <v>1</v>
      </c>
      <c r="L19" s="8"/>
    </row>
    <row r="20">
      <c r="A20" s="28"/>
      <c r="B20" s="15" t="s">
        <v>184</v>
      </c>
      <c r="C20" s="15" t="s">
        <v>507</v>
      </c>
      <c r="D20" s="21"/>
      <c r="E20" s="22"/>
      <c r="F20" s="493"/>
      <c r="G20" s="18"/>
      <c r="H20" s="18"/>
      <c r="I20" s="18"/>
      <c r="J20" s="18"/>
      <c r="K20" s="18"/>
      <c r="L20" s="8"/>
    </row>
    <row r="21">
      <c r="A21" s="28"/>
      <c r="B21" s="38"/>
      <c r="C21" s="39" t="s">
        <v>30</v>
      </c>
      <c r="D21" s="24" t="s">
        <v>43</v>
      </c>
      <c r="E21" s="25"/>
      <c r="F21" s="40">
        <f t="shared" ref="F21:J21" si="4">F19</f>
        <v>0.5877548522</v>
      </c>
      <c r="G21" s="40">
        <f t="shared" si="4"/>
        <v>0.2116512971</v>
      </c>
      <c r="H21" s="40">
        <f t="shared" si="4"/>
        <v>0.172433253</v>
      </c>
      <c r="I21" s="40">
        <f t="shared" si="4"/>
        <v>0</v>
      </c>
      <c r="J21" s="40">
        <f t="shared" si="4"/>
        <v>0.02816059764</v>
      </c>
      <c r="K21" s="209">
        <f>sum(F21:J21)</f>
        <v>1</v>
      </c>
      <c r="L21" s="8" t="s">
        <v>508</v>
      </c>
    </row>
    <row r="22">
      <c r="A22" s="24"/>
      <c r="B22" s="24"/>
      <c r="C22" s="24"/>
      <c r="D22" s="10" t="s">
        <v>46</v>
      </c>
      <c r="E22" s="25"/>
      <c r="F22" s="42">
        <f>sum(F21:J21)</f>
        <v>1</v>
      </c>
      <c r="G22" s="13"/>
      <c r="J22" s="13"/>
      <c r="K22" s="13"/>
      <c r="L22" s="8"/>
    </row>
    <row r="23">
      <c r="A23" s="24"/>
      <c r="B23" s="24"/>
      <c r="C23" s="24"/>
      <c r="D23" s="10"/>
      <c r="E23" s="25"/>
      <c r="F23" s="94"/>
      <c r="G23" s="13"/>
      <c r="H23" s="13"/>
      <c r="I23" s="13"/>
      <c r="J23" s="13"/>
      <c r="K23" s="13"/>
      <c r="L23" s="9"/>
    </row>
    <row r="24">
      <c r="A24" s="10"/>
      <c r="B24" s="10"/>
      <c r="C24" s="10"/>
      <c r="D24" s="10"/>
      <c r="E24" s="29"/>
      <c r="F24" s="13"/>
      <c r="G24" s="13"/>
      <c r="H24" s="13"/>
      <c r="I24" s="13"/>
      <c r="J24" s="13"/>
      <c r="K24" s="13"/>
      <c r="L24" s="9"/>
    </row>
    <row r="25">
      <c r="A25" s="24"/>
      <c r="B25" s="24"/>
      <c r="C25" s="24"/>
      <c r="D25" s="24"/>
      <c r="E25" s="25"/>
      <c r="F25" s="13"/>
      <c r="G25" s="13"/>
      <c r="H25" s="13"/>
      <c r="I25" s="13"/>
      <c r="J25" s="13"/>
      <c r="K25" s="13"/>
      <c r="L25" s="9"/>
    </row>
    <row r="26">
      <c r="A26" s="10"/>
      <c r="B26" s="10"/>
      <c r="C26" s="10"/>
      <c r="D26" s="10"/>
      <c r="E26" s="29"/>
      <c r="F26" s="13"/>
      <c r="G26" s="13"/>
      <c r="H26" s="13"/>
      <c r="I26" s="13"/>
      <c r="J26" s="13"/>
      <c r="K26" s="13"/>
      <c r="L26" s="9"/>
    </row>
    <row r="27">
      <c r="A27" s="10"/>
      <c r="B27" s="10"/>
      <c r="C27" s="10"/>
      <c r="D27" s="10"/>
      <c r="E27" s="29"/>
      <c r="F27" s="13"/>
      <c r="G27" s="13"/>
      <c r="H27" s="13"/>
      <c r="I27" s="13"/>
      <c r="J27" s="13"/>
      <c r="K27" s="13"/>
      <c r="L27" s="9"/>
    </row>
    <row r="28">
      <c r="A28" s="10"/>
      <c r="B28" s="10"/>
      <c r="C28" s="10"/>
      <c r="D28" s="10"/>
      <c r="E28" s="29"/>
      <c r="F28" s="13"/>
      <c r="G28" s="13"/>
      <c r="H28" s="13"/>
      <c r="I28" s="13"/>
      <c r="J28" s="13"/>
      <c r="K28" s="13"/>
      <c r="L28" s="9"/>
    </row>
    <row r="29">
      <c r="A29" s="10"/>
      <c r="B29" s="10"/>
      <c r="C29" s="10"/>
      <c r="D29" s="10"/>
      <c r="E29" s="29"/>
      <c r="F29" s="13"/>
      <c r="G29" s="13"/>
      <c r="H29" s="13"/>
      <c r="I29" s="13"/>
      <c r="J29" s="13"/>
      <c r="K29" s="13"/>
      <c r="L29" s="9"/>
    </row>
    <row r="30">
      <c r="A30" s="10"/>
      <c r="B30" s="10"/>
      <c r="C30" s="10"/>
      <c r="D30" s="10"/>
      <c r="E30" s="29"/>
      <c r="F30" s="13"/>
      <c r="G30" s="13"/>
      <c r="H30" s="13"/>
      <c r="I30" s="13"/>
      <c r="J30" s="13"/>
      <c r="K30" s="13"/>
      <c r="L30" s="9"/>
    </row>
    <row r="31">
      <c r="A31" s="10"/>
      <c r="B31" s="10"/>
      <c r="C31" s="10"/>
      <c r="D31" s="10"/>
      <c r="E31" s="29"/>
      <c r="F31" s="13"/>
      <c r="G31" s="13"/>
      <c r="H31" s="13"/>
      <c r="I31" s="13"/>
      <c r="J31" s="13"/>
      <c r="K31" s="13"/>
      <c r="L31" s="9"/>
    </row>
    <row r="32">
      <c r="A32" s="10"/>
      <c r="B32" s="10"/>
      <c r="C32" s="10"/>
      <c r="D32" s="10"/>
      <c r="E32" s="29"/>
      <c r="F32" s="13"/>
      <c r="G32" s="13"/>
      <c r="H32" s="13"/>
      <c r="I32" s="13"/>
      <c r="J32" s="13"/>
      <c r="K32" s="13"/>
      <c r="L32" s="9"/>
    </row>
    <row r="33">
      <c r="A33" s="10"/>
      <c r="B33" s="10"/>
      <c r="C33" s="10"/>
      <c r="D33" s="10"/>
      <c r="E33" s="29"/>
      <c r="F33" s="13"/>
      <c r="G33" s="13"/>
      <c r="H33" s="13"/>
      <c r="I33" s="13"/>
      <c r="J33" s="13"/>
      <c r="K33" s="13"/>
      <c r="L33" s="9"/>
    </row>
    <row r="34">
      <c r="A34" s="10"/>
      <c r="B34" s="10"/>
      <c r="C34" s="10"/>
      <c r="D34" s="10"/>
      <c r="E34" s="29"/>
      <c r="F34" s="13"/>
      <c r="G34" s="13"/>
      <c r="H34" s="13"/>
      <c r="I34" s="13"/>
      <c r="J34" s="13"/>
      <c r="K34" s="13"/>
      <c r="L34" s="9"/>
    </row>
    <row r="35">
      <c r="A35" s="10"/>
      <c r="B35" s="10"/>
      <c r="C35" s="10"/>
      <c r="D35" s="10"/>
      <c r="E35" s="29"/>
      <c r="F35" s="13"/>
      <c r="G35" s="13"/>
      <c r="H35" s="13"/>
      <c r="I35" s="13"/>
      <c r="J35" s="13"/>
      <c r="K35" s="13"/>
      <c r="L35" s="9"/>
    </row>
    <row r="36">
      <c r="A36" s="10"/>
      <c r="B36" s="10"/>
      <c r="C36" s="10"/>
      <c r="D36" s="10"/>
      <c r="E36" s="29"/>
      <c r="F36" s="13"/>
      <c r="G36" s="13"/>
      <c r="H36" s="13"/>
      <c r="I36" s="13"/>
      <c r="J36" s="13"/>
      <c r="K36" s="13"/>
      <c r="L36" s="9"/>
    </row>
    <row r="37">
      <c r="A37" s="10"/>
      <c r="B37" s="10"/>
      <c r="C37" s="10"/>
      <c r="D37" s="10"/>
      <c r="E37" s="29"/>
      <c r="F37" s="13"/>
      <c r="G37" s="13"/>
      <c r="H37" s="13"/>
      <c r="I37" s="13"/>
      <c r="J37" s="13"/>
      <c r="K37" s="13"/>
      <c r="L37" s="9"/>
    </row>
    <row r="38">
      <c r="A38" s="10"/>
      <c r="B38" s="10"/>
      <c r="C38" s="10"/>
      <c r="D38" s="10"/>
      <c r="E38" s="29"/>
      <c r="F38" s="13"/>
      <c r="G38" s="13"/>
      <c r="H38" s="13"/>
      <c r="I38" s="13"/>
      <c r="J38" s="13"/>
      <c r="K38" s="13"/>
      <c r="L38" s="9"/>
    </row>
    <row r="39">
      <c r="A39" s="10"/>
      <c r="B39" s="10"/>
      <c r="C39" s="10"/>
      <c r="D39" s="10"/>
      <c r="E39" s="29"/>
      <c r="F39" s="13"/>
      <c r="G39" s="13"/>
      <c r="H39" s="13"/>
      <c r="I39" s="13"/>
      <c r="J39" s="13"/>
      <c r="K39" s="13"/>
      <c r="L39" s="9"/>
    </row>
    <row r="40">
      <c r="A40" s="10"/>
      <c r="B40" s="10"/>
      <c r="C40" s="10"/>
      <c r="D40" s="10"/>
      <c r="E40" s="29"/>
      <c r="F40" s="13"/>
      <c r="G40" s="13"/>
      <c r="H40" s="13"/>
      <c r="I40" s="13"/>
      <c r="J40" s="13"/>
      <c r="K40" s="13"/>
      <c r="L40" s="9"/>
    </row>
    <row r="41">
      <c r="A41" s="10"/>
      <c r="B41" s="10"/>
      <c r="C41" s="10"/>
      <c r="D41" s="10"/>
      <c r="E41" s="29"/>
      <c r="F41" s="13"/>
      <c r="G41" s="13"/>
      <c r="H41" s="13"/>
      <c r="I41" s="13"/>
      <c r="J41" s="13"/>
      <c r="K41" s="13"/>
      <c r="L41" s="9"/>
    </row>
    <row r="42">
      <c r="A42" s="10"/>
      <c r="B42" s="10"/>
      <c r="C42" s="10"/>
      <c r="D42" s="10"/>
      <c r="E42" s="29"/>
      <c r="F42" s="13"/>
      <c r="G42" s="13"/>
      <c r="H42" s="13"/>
      <c r="I42" s="13"/>
      <c r="J42" s="13"/>
      <c r="K42" s="13"/>
      <c r="L42" s="9"/>
    </row>
    <row r="43">
      <c r="A43" s="10"/>
      <c r="B43" s="10"/>
      <c r="C43" s="10"/>
      <c r="D43" s="10"/>
      <c r="E43" s="29"/>
      <c r="F43" s="13"/>
      <c r="G43" s="13"/>
      <c r="H43" s="13"/>
      <c r="I43" s="13"/>
      <c r="J43" s="13"/>
      <c r="K43" s="13"/>
      <c r="L43" s="9"/>
    </row>
    <row r="44">
      <c r="A44" s="10"/>
      <c r="B44" s="10"/>
      <c r="C44" s="10"/>
      <c r="D44" s="10"/>
      <c r="E44" s="29"/>
      <c r="F44" s="13"/>
      <c r="G44" s="13"/>
      <c r="H44" s="13"/>
      <c r="I44" s="13"/>
      <c r="J44" s="13"/>
      <c r="K44" s="13"/>
      <c r="L44" s="9"/>
    </row>
    <row r="45">
      <c r="A45" s="10"/>
      <c r="B45" s="10"/>
      <c r="C45" s="10"/>
      <c r="D45" s="10"/>
      <c r="E45" s="29"/>
      <c r="F45" s="13"/>
      <c r="G45" s="13"/>
      <c r="H45" s="13"/>
      <c r="I45" s="13"/>
      <c r="J45" s="13"/>
      <c r="K45" s="13"/>
      <c r="L45" s="9"/>
    </row>
    <row r="46">
      <c r="A46" s="10"/>
      <c r="B46" s="10"/>
      <c r="C46" s="10"/>
      <c r="D46" s="10"/>
      <c r="E46" s="29"/>
      <c r="F46" s="13"/>
      <c r="G46" s="13"/>
      <c r="H46" s="13"/>
      <c r="I46" s="13"/>
      <c r="J46" s="13"/>
      <c r="K46" s="13"/>
      <c r="L46" s="9"/>
    </row>
    <row r="47">
      <c r="A47" s="10"/>
      <c r="B47" s="10"/>
      <c r="C47" s="10"/>
      <c r="D47" s="10"/>
      <c r="E47" s="29"/>
      <c r="F47" s="13"/>
      <c r="G47" s="13"/>
      <c r="H47" s="13"/>
      <c r="I47" s="13"/>
      <c r="J47" s="13"/>
      <c r="K47" s="13"/>
      <c r="L47" s="9"/>
    </row>
    <row r="48">
      <c r="A48" s="10"/>
      <c r="B48" s="10"/>
      <c r="C48" s="10"/>
      <c r="D48" s="10"/>
      <c r="E48" s="29"/>
      <c r="F48" s="13"/>
      <c r="G48" s="13"/>
      <c r="H48" s="13"/>
      <c r="I48" s="13"/>
      <c r="J48" s="13"/>
      <c r="K48" s="13"/>
      <c r="L48" s="9"/>
    </row>
    <row r="49">
      <c r="A49" s="10"/>
      <c r="B49" s="10"/>
      <c r="C49" s="10"/>
      <c r="D49" s="10"/>
      <c r="E49" s="29"/>
      <c r="F49" s="13"/>
      <c r="G49" s="13"/>
      <c r="H49" s="13"/>
      <c r="I49" s="13"/>
      <c r="J49" s="13"/>
      <c r="K49" s="13"/>
      <c r="L49" s="9"/>
    </row>
    <row r="50">
      <c r="A50" s="10"/>
      <c r="B50" s="10"/>
      <c r="C50" s="10"/>
      <c r="D50" s="10"/>
      <c r="E50" s="29"/>
      <c r="F50" s="13"/>
      <c r="G50" s="13"/>
      <c r="H50" s="13"/>
      <c r="I50" s="13"/>
      <c r="J50" s="13"/>
      <c r="K50" s="13"/>
      <c r="L50" s="9"/>
    </row>
    <row r="51">
      <c r="A51" s="10"/>
      <c r="B51" s="10"/>
      <c r="C51" s="10"/>
      <c r="D51" s="10"/>
      <c r="E51" s="29"/>
      <c r="F51" s="13"/>
      <c r="G51" s="13"/>
      <c r="H51" s="13"/>
      <c r="I51" s="13"/>
      <c r="J51" s="13"/>
      <c r="K51" s="13"/>
      <c r="L51" s="9"/>
    </row>
    <row r="52">
      <c r="A52" s="10"/>
      <c r="B52" s="10"/>
      <c r="C52" s="10"/>
      <c r="D52" s="10"/>
      <c r="E52" s="29"/>
      <c r="F52" s="13"/>
      <c r="G52" s="13"/>
      <c r="H52" s="13"/>
      <c r="I52" s="13"/>
      <c r="J52" s="13"/>
      <c r="K52" s="13"/>
      <c r="L52" s="9"/>
    </row>
    <row r="53">
      <c r="A53" s="10"/>
      <c r="B53" s="10"/>
      <c r="C53" s="10"/>
      <c r="D53" s="10"/>
      <c r="E53" s="29"/>
      <c r="F53" s="13"/>
      <c r="G53" s="13"/>
      <c r="H53" s="13"/>
      <c r="I53" s="13"/>
      <c r="J53" s="13"/>
      <c r="K53" s="13"/>
      <c r="L53" s="9"/>
    </row>
    <row r="54">
      <c r="A54" s="10"/>
      <c r="B54" s="10"/>
      <c r="C54" s="10"/>
      <c r="D54" s="10"/>
      <c r="E54" s="29"/>
      <c r="F54" s="13"/>
      <c r="G54" s="13"/>
      <c r="H54" s="13"/>
      <c r="I54" s="13"/>
      <c r="J54" s="13"/>
      <c r="K54" s="13"/>
      <c r="L54" s="9"/>
    </row>
    <row r="55">
      <c r="A55" s="10"/>
      <c r="B55" s="10"/>
      <c r="C55" s="10"/>
      <c r="D55" s="10"/>
      <c r="E55" s="29"/>
      <c r="F55" s="13"/>
      <c r="G55" s="13"/>
      <c r="H55" s="13"/>
      <c r="I55" s="13"/>
      <c r="J55" s="13"/>
      <c r="K55" s="13"/>
      <c r="L55" s="9"/>
    </row>
    <row r="56">
      <c r="A56" s="10"/>
      <c r="B56" s="10"/>
      <c r="C56" s="10"/>
      <c r="D56" s="10"/>
      <c r="E56" s="29"/>
      <c r="F56" s="13"/>
      <c r="G56" s="13"/>
      <c r="H56" s="13"/>
      <c r="I56" s="13"/>
      <c r="J56" s="13"/>
      <c r="K56" s="13"/>
      <c r="L56" s="9"/>
    </row>
    <row r="57">
      <c r="A57" s="10"/>
      <c r="B57" s="10"/>
      <c r="C57" s="10"/>
      <c r="D57" s="10"/>
      <c r="E57" s="29"/>
      <c r="F57" s="13"/>
      <c r="G57" s="13"/>
      <c r="H57" s="13"/>
      <c r="I57" s="13"/>
      <c r="J57" s="13"/>
      <c r="K57" s="13"/>
      <c r="L57" s="9"/>
    </row>
    <row r="58">
      <c r="A58" s="10"/>
      <c r="B58" s="10"/>
      <c r="C58" s="10"/>
      <c r="D58" s="10"/>
      <c r="E58" s="29"/>
      <c r="F58" s="13"/>
      <c r="G58" s="13"/>
      <c r="H58" s="13"/>
      <c r="I58" s="13"/>
      <c r="J58" s="13"/>
      <c r="K58" s="13"/>
      <c r="L58" s="9"/>
    </row>
    <row r="59">
      <c r="A59" s="10"/>
      <c r="B59" s="10"/>
      <c r="C59" s="10"/>
      <c r="D59" s="10"/>
      <c r="E59" s="29"/>
      <c r="F59" s="13"/>
      <c r="G59" s="13"/>
      <c r="H59" s="13"/>
      <c r="I59" s="13"/>
      <c r="J59" s="13"/>
      <c r="K59" s="13"/>
      <c r="L59" s="9"/>
    </row>
    <row r="60">
      <c r="A60" s="10"/>
      <c r="B60" s="10"/>
      <c r="C60" s="10"/>
      <c r="D60" s="10"/>
      <c r="E60" s="29"/>
      <c r="F60" s="13"/>
      <c r="G60" s="13"/>
      <c r="H60" s="13"/>
      <c r="I60" s="13"/>
      <c r="J60" s="13"/>
      <c r="K60" s="13"/>
      <c r="L60" s="9"/>
    </row>
    <row r="61">
      <c r="A61" s="10"/>
      <c r="B61" s="10"/>
      <c r="C61" s="10"/>
      <c r="D61" s="10"/>
      <c r="E61" s="29"/>
      <c r="F61" s="13"/>
      <c r="G61" s="13"/>
      <c r="H61" s="13"/>
      <c r="I61" s="13"/>
      <c r="J61" s="13"/>
      <c r="K61" s="13"/>
      <c r="L61" s="9"/>
    </row>
    <row r="62">
      <c r="A62" s="10"/>
      <c r="B62" s="10"/>
      <c r="C62" s="10"/>
      <c r="D62" s="10"/>
      <c r="E62" s="29"/>
      <c r="F62" s="13"/>
      <c r="G62" s="13"/>
      <c r="H62" s="13"/>
      <c r="I62" s="13"/>
      <c r="J62" s="13"/>
      <c r="K62" s="13"/>
      <c r="L62" s="9"/>
    </row>
    <row r="63">
      <c r="A63" s="10"/>
      <c r="B63" s="10"/>
      <c r="C63" s="10"/>
      <c r="D63" s="10"/>
      <c r="E63" s="29"/>
      <c r="F63" s="13"/>
      <c r="G63" s="13"/>
      <c r="H63" s="13"/>
      <c r="I63" s="13"/>
      <c r="J63" s="13"/>
      <c r="K63" s="13"/>
      <c r="L63" s="9"/>
    </row>
    <row r="64">
      <c r="A64" s="10"/>
      <c r="B64" s="10"/>
      <c r="C64" s="10"/>
      <c r="D64" s="10"/>
      <c r="E64" s="29"/>
      <c r="F64" s="13"/>
      <c r="G64" s="13"/>
      <c r="H64" s="13"/>
      <c r="I64" s="13"/>
      <c r="J64" s="13"/>
      <c r="K64" s="13"/>
      <c r="L64" s="9"/>
    </row>
    <row r="65">
      <c r="A65" s="10"/>
      <c r="B65" s="10"/>
      <c r="C65" s="10"/>
      <c r="D65" s="10"/>
      <c r="E65" s="29"/>
      <c r="F65" s="13"/>
      <c r="G65" s="13"/>
      <c r="H65" s="13"/>
      <c r="I65" s="13"/>
      <c r="J65" s="13"/>
      <c r="K65" s="13"/>
      <c r="L65" s="9"/>
    </row>
    <row r="66">
      <c r="A66" s="10"/>
      <c r="B66" s="10"/>
      <c r="C66" s="10"/>
      <c r="D66" s="10"/>
      <c r="E66" s="29"/>
      <c r="F66" s="13"/>
      <c r="G66" s="13"/>
      <c r="H66" s="13"/>
      <c r="I66" s="13"/>
      <c r="J66" s="13"/>
      <c r="K66" s="13"/>
      <c r="L66" s="9"/>
    </row>
    <row r="67">
      <c r="A67" s="10"/>
      <c r="B67" s="10"/>
      <c r="C67" s="10"/>
      <c r="D67" s="10"/>
      <c r="E67" s="29"/>
      <c r="F67" s="13"/>
      <c r="G67" s="13"/>
      <c r="H67" s="13"/>
      <c r="I67" s="13"/>
      <c r="J67" s="13"/>
      <c r="K67" s="13"/>
      <c r="L67" s="9"/>
    </row>
    <row r="68">
      <c r="A68" s="10"/>
      <c r="B68" s="10"/>
      <c r="C68" s="10"/>
      <c r="D68" s="10"/>
      <c r="E68" s="29"/>
      <c r="F68" s="13"/>
      <c r="G68" s="13"/>
      <c r="H68" s="13"/>
      <c r="I68" s="13"/>
      <c r="J68" s="13"/>
      <c r="K68" s="13"/>
      <c r="L68" s="9"/>
    </row>
    <row r="69">
      <c r="A69" s="10"/>
      <c r="B69" s="10"/>
      <c r="C69" s="10"/>
      <c r="D69" s="10"/>
      <c r="E69" s="29"/>
      <c r="F69" s="13"/>
      <c r="G69" s="13"/>
      <c r="H69" s="13"/>
      <c r="I69" s="13"/>
      <c r="J69" s="13"/>
      <c r="K69" s="13"/>
      <c r="L69" s="9"/>
    </row>
    <row r="70">
      <c r="A70" s="10"/>
      <c r="B70" s="10"/>
      <c r="C70" s="10"/>
      <c r="D70" s="10"/>
      <c r="E70" s="29"/>
      <c r="F70" s="13"/>
      <c r="G70" s="13"/>
      <c r="H70" s="13"/>
      <c r="I70" s="13"/>
      <c r="J70" s="13"/>
      <c r="K70" s="13"/>
      <c r="L70" s="9"/>
    </row>
    <row r="71">
      <c r="A71" s="10"/>
      <c r="B71" s="10"/>
      <c r="C71" s="10"/>
      <c r="D71" s="10"/>
      <c r="E71" s="29"/>
      <c r="F71" s="13"/>
      <c r="G71" s="13"/>
      <c r="H71" s="13"/>
      <c r="I71" s="13"/>
      <c r="J71" s="13"/>
      <c r="K71" s="13"/>
      <c r="L71" s="9"/>
    </row>
    <row r="72">
      <c r="A72" s="10"/>
      <c r="B72" s="10"/>
      <c r="C72" s="10"/>
      <c r="D72" s="10"/>
      <c r="E72" s="29"/>
      <c r="F72" s="13"/>
      <c r="G72" s="13"/>
      <c r="H72" s="13"/>
      <c r="I72" s="13"/>
      <c r="J72" s="13"/>
      <c r="K72" s="13"/>
      <c r="L72" s="9"/>
    </row>
    <row r="73">
      <c r="A73" s="10"/>
      <c r="B73" s="10"/>
      <c r="C73" s="10"/>
      <c r="D73" s="10"/>
      <c r="E73" s="29"/>
      <c r="F73" s="13"/>
      <c r="G73" s="13"/>
      <c r="H73" s="13"/>
      <c r="I73" s="13"/>
      <c r="J73" s="13"/>
      <c r="K73" s="13"/>
      <c r="L73" s="9"/>
    </row>
    <row r="74">
      <c r="A74" s="10"/>
      <c r="B74" s="10"/>
      <c r="C74" s="10"/>
      <c r="D74" s="10"/>
      <c r="E74" s="29"/>
      <c r="F74" s="13"/>
      <c r="G74" s="13"/>
      <c r="H74" s="13"/>
      <c r="I74" s="13"/>
      <c r="J74" s="13"/>
      <c r="K74" s="13"/>
      <c r="L74" s="9"/>
    </row>
    <row r="75">
      <c r="A75" s="10"/>
      <c r="B75" s="10"/>
      <c r="C75" s="10"/>
      <c r="D75" s="10"/>
      <c r="E75" s="29"/>
      <c r="F75" s="13"/>
      <c r="G75" s="13"/>
      <c r="H75" s="13"/>
      <c r="I75" s="13"/>
      <c r="J75" s="13"/>
      <c r="K75" s="13"/>
      <c r="L75" s="9"/>
    </row>
    <row r="76">
      <c r="A76" s="10"/>
      <c r="B76" s="10"/>
      <c r="C76" s="10"/>
      <c r="D76" s="10"/>
      <c r="E76" s="29"/>
      <c r="F76" s="13"/>
      <c r="G76" s="13"/>
      <c r="H76" s="13"/>
      <c r="I76" s="13"/>
      <c r="J76" s="13"/>
      <c r="K76" s="13"/>
      <c r="L76" s="9"/>
    </row>
    <row r="77">
      <c r="A77" s="10"/>
      <c r="B77" s="10"/>
      <c r="C77" s="10"/>
      <c r="D77" s="10"/>
      <c r="E77" s="29"/>
      <c r="F77" s="13"/>
      <c r="G77" s="13"/>
      <c r="H77" s="13"/>
      <c r="I77" s="13"/>
      <c r="J77" s="13"/>
      <c r="K77" s="13"/>
      <c r="L77" s="9"/>
    </row>
    <row r="78">
      <c r="A78" s="10"/>
      <c r="B78" s="10"/>
      <c r="C78" s="10"/>
      <c r="D78" s="10"/>
      <c r="E78" s="29"/>
      <c r="F78" s="13"/>
      <c r="G78" s="13"/>
      <c r="H78" s="13"/>
      <c r="I78" s="13"/>
      <c r="J78" s="13"/>
      <c r="K78" s="13"/>
      <c r="L78" s="9"/>
    </row>
    <row r="79">
      <c r="A79" s="10"/>
      <c r="B79" s="10"/>
      <c r="C79" s="10"/>
      <c r="D79" s="10"/>
      <c r="E79" s="29"/>
      <c r="F79" s="13"/>
      <c r="G79" s="13"/>
      <c r="H79" s="13"/>
      <c r="I79" s="13"/>
      <c r="J79" s="13"/>
      <c r="K79" s="13"/>
      <c r="L79" s="9"/>
    </row>
    <row r="80">
      <c r="A80" s="10"/>
      <c r="B80" s="10"/>
      <c r="C80" s="10"/>
      <c r="D80" s="10"/>
      <c r="E80" s="29"/>
      <c r="F80" s="13"/>
      <c r="G80" s="13"/>
      <c r="H80" s="13"/>
      <c r="I80" s="13"/>
      <c r="J80" s="13"/>
      <c r="K80" s="13"/>
      <c r="L80" s="9"/>
    </row>
    <row r="81">
      <c r="A81" s="10"/>
      <c r="B81" s="10"/>
      <c r="C81" s="10"/>
      <c r="D81" s="10"/>
      <c r="E81" s="29"/>
      <c r="F81" s="13"/>
      <c r="G81" s="13"/>
      <c r="H81" s="13"/>
      <c r="I81" s="13"/>
      <c r="J81" s="13"/>
      <c r="K81" s="13"/>
      <c r="L81" s="9"/>
    </row>
    <row r="82">
      <c r="A82" s="10"/>
      <c r="B82" s="10"/>
      <c r="C82" s="10"/>
      <c r="D82" s="10"/>
      <c r="E82" s="29"/>
      <c r="F82" s="13"/>
      <c r="G82" s="13"/>
      <c r="H82" s="13"/>
      <c r="I82" s="13"/>
      <c r="J82" s="13"/>
      <c r="K82" s="13"/>
      <c r="L82" s="9"/>
    </row>
    <row r="83">
      <c r="A83" s="10"/>
      <c r="B83" s="10"/>
      <c r="C83" s="10"/>
      <c r="D83" s="10"/>
      <c r="E83" s="29"/>
      <c r="F83" s="13"/>
      <c r="G83" s="13"/>
      <c r="H83" s="13"/>
      <c r="I83" s="13"/>
      <c r="J83" s="13"/>
      <c r="K83" s="13"/>
      <c r="L83" s="9"/>
    </row>
    <row r="84">
      <c r="A84" s="10"/>
      <c r="B84" s="10"/>
      <c r="C84" s="10"/>
      <c r="D84" s="10"/>
      <c r="E84" s="29"/>
      <c r="F84" s="13"/>
      <c r="G84" s="13"/>
      <c r="H84" s="13"/>
      <c r="I84" s="13"/>
      <c r="J84" s="13"/>
      <c r="K84" s="13"/>
      <c r="L84" s="9"/>
    </row>
    <row r="85">
      <c r="A85" s="10"/>
      <c r="B85" s="10"/>
      <c r="C85" s="10"/>
      <c r="D85" s="10"/>
      <c r="E85" s="29"/>
      <c r="F85" s="13"/>
      <c r="G85" s="13"/>
      <c r="H85" s="13"/>
      <c r="I85" s="13"/>
      <c r="J85" s="13"/>
      <c r="K85" s="13"/>
      <c r="L85" s="9"/>
    </row>
    <row r="86">
      <c r="A86" s="10"/>
      <c r="B86" s="10"/>
      <c r="C86" s="10"/>
      <c r="D86" s="10"/>
      <c r="E86" s="29"/>
      <c r="F86" s="13"/>
      <c r="G86" s="13"/>
      <c r="H86" s="13"/>
      <c r="I86" s="13"/>
      <c r="J86" s="13"/>
      <c r="K86" s="13"/>
      <c r="L86" s="9"/>
    </row>
    <row r="87">
      <c r="A87" s="10"/>
      <c r="B87" s="10"/>
      <c r="C87" s="10"/>
      <c r="D87" s="10"/>
      <c r="E87" s="29"/>
      <c r="F87" s="13"/>
      <c r="G87" s="13"/>
      <c r="H87" s="13"/>
      <c r="I87" s="13"/>
      <c r="J87" s="13"/>
      <c r="K87" s="13"/>
      <c r="L87" s="9"/>
    </row>
    <row r="88">
      <c r="A88" s="10"/>
      <c r="B88" s="10"/>
      <c r="C88" s="10"/>
      <c r="D88" s="10"/>
      <c r="E88" s="29"/>
      <c r="F88" s="13"/>
      <c r="G88" s="13"/>
      <c r="H88" s="13"/>
      <c r="I88" s="13"/>
      <c r="J88" s="13"/>
      <c r="K88" s="13"/>
      <c r="L88" s="9"/>
    </row>
    <row r="89">
      <c r="A89" s="10"/>
      <c r="B89" s="10"/>
      <c r="C89" s="10"/>
      <c r="D89" s="10"/>
      <c r="E89" s="29"/>
      <c r="F89" s="13"/>
      <c r="G89" s="13"/>
      <c r="H89" s="13"/>
      <c r="I89" s="13"/>
      <c r="J89" s="13"/>
      <c r="K89" s="13"/>
      <c r="L89" s="9"/>
    </row>
    <row r="90">
      <c r="A90" s="10"/>
      <c r="B90" s="10"/>
      <c r="C90" s="10"/>
      <c r="D90" s="10"/>
      <c r="E90" s="29"/>
      <c r="F90" s="13"/>
      <c r="G90" s="13"/>
      <c r="H90" s="13"/>
      <c r="I90" s="13"/>
      <c r="J90" s="13"/>
      <c r="K90" s="13"/>
      <c r="L90" s="9"/>
    </row>
    <row r="91">
      <c r="A91" s="10"/>
      <c r="B91" s="10"/>
      <c r="C91" s="10"/>
      <c r="D91" s="10"/>
      <c r="E91" s="29"/>
      <c r="F91" s="13"/>
      <c r="G91" s="13"/>
      <c r="H91" s="13"/>
      <c r="I91" s="13"/>
      <c r="J91" s="13"/>
      <c r="K91" s="13"/>
      <c r="L91" s="9"/>
    </row>
    <row r="92">
      <c r="A92" s="10"/>
      <c r="B92" s="10"/>
      <c r="C92" s="10"/>
      <c r="D92" s="10"/>
      <c r="E92" s="29"/>
      <c r="F92" s="13"/>
      <c r="G92" s="13"/>
      <c r="H92" s="13"/>
      <c r="I92" s="13"/>
      <c r="J92" s="13"/>
      <c r="K92" s="13"/>
      <c r="L92" s="9"/>
    </row>
    <row r="93">
      <c r="A93" s="10"/>
      <c r="B93" s="10"/>
      <c r="C93" s="10"/>
      <c r="D93" s="10"/>
      <c r="E93" s="29"/>
      <c r="F93" s="13"/>
      <c r="G93" s="13"/>
      <c r="H93" s="13"/>
      <c r="I93" s="13"/>
      <c r="J93" s="13"/>
      <c r="K93" s="13"/>
      <c r="L93" s="9"/>
    </row>
    <row r="94">
      <c r="A94" s="10"/>
      <c r="B94" s="10"/>
      <c r="C94" s="10"/>
      <c r="D94" s="10"/>
      <c r="E94" s="29"/>
      <c r="F94" s="13"/>
      <c r="G94" s="13"/>
      <c r="H94" s="13"/>
      <c r="I94" s="13"/>
      <c r="J94" s="13"/>
      <c r="K94" s="13"/>
      <c r="L94" s="9"/>
    </row>
    <row r="95">
      <c r="A95" s="10"/>
      <c r="B95" s="10"/>
      <c r="C95" s="10"/>
      <c r="D95" s="10"/>
      <c r="E95" s="29"/>
      <c r="F95" s="13"/>
      <c r="G95" s="13"/>
      <c r="H95" s="13"/>
      <c r="I95" s="13"/>
      <c r="J95" s="13"/>
      <c r="K95" s="13"/>
      <c r="L95" s="9"/>
    </row>
    <row r="96">
      <c r="A96" s="10"/>
      <c r="B96" s="10"/>
      <c r="C96" s="10"/>
      <c r="D96" s="10"/>
      <c r="E96" s="29"/>
      <c r="F96" s="13"/>
      <c r="G96" s="13"/>
      <c r="H96" s="13"/>
      <c r="I96" s="13"/>
      <c r="J96" s="13"/>
      <c r="K96" s="13"/>
      <c r="L96" s="9"/>
    </row>
    <row r="97">
      <c r="A97" s="10"/>
      <c r="B97" s="10"/>
      <c r="C97" s="10"/>
      <c r="D97" s="10"/>
      <c r="E97" s="29"/>
      <c r="F97" s="13"/>
      <c r="G97" s="13"/>
      <c r="H97" s="13"/>
      <c r="I97" s="13"/>
      <c r="J97" s="13"/>
      <c r="K97" s="13"/>
      <c r="L97" s="9"/>
    </row>
    <row r="98">
      <c r="A98" s="10"/>
      <c r="B98" s="10"/>
      <c r="C98" s="10"/>
      <c r="D98" s="10"/>
      <c r="E98" s="29"/>
      <c r="F98" s="13"/>
      <c r="G98" s="13"/>
      <c r="H98" s="13"/>
      <c r="I98" s="13"/>
      <c r="J98" s="13"/>
      <c r="K98" s="13"/>
      <c r="L98" s="9"/>
    </row>
    <row r="99">
      <c r="A99" s="10"/>
      <c r="B99" s="10"/>
      <c r="C99" s="10"/>
      <c r="D99" s="10"/>
      <c r="E99" s="29"/>
      <c r="F99" s="13"/>
      <c r="G99" s="13"/>
      <c r="H99" s="13"/>
      <c r="I99" s="13"/>
      <c r="J99" s="13"/>
      <c r="K99" s="13"/>
      <c r="L99" s="9"/>
    </row>
    <row r="100">
      <c r="A100" s="10"/>
      <c r="B100" s="10"/>
      <c r="C100" s="10"/>
      <c r="D100" s="10"/>
      <c r="E100" s="29"/>
      <c r="F100" s="13"/>
      <c r="G100" s="13"/>
      <c r="H100" s="13"/>
      <c r="I100" s="13"/>
      <c r="J100" s="13"/>
      <c r="K100" s="13"/>
      <c r="L100" s="9"/>
    </row>
    <row r="101">
      <c r="A101" s="10"/>
      <c r="B101" s="10"/>
      <c r="C101" s="10"/>
      <c r="D101" s="10"/>
      <c r="E101" s="29"/>
      <c r="F101" s="13"/>
      <c r="G101" s="13"/>
      <c r="H101" s="13"/>
      <c r="I101" s="13"/>
      <c r="J101" s="13"/>
      <c r="K101" s="13"/>
      <c r="L101" s="9"/>
    </row>
    <row r="102">
      <c r="A102" s="10"/>
      <c r="B102" s="10"/>
      <c r="C102" s="10"/>
      <c r="D102" s="10"/>
      <c r="E102" s="29"/>
      <c r="F102" s="13"/>
      <c r="G102" s="13"/>
      <c r="H102" s="13"/>
      <c r="I102" s="13"/>
      <c r="J102" s="13"/>
      <c r="K102" s="13"/>
      <c r="L102" s="9"/>
    </row>
    <row r="103">
      <c r="A103" s="10"/>
      <c r="B103" s="10"/>
      <c r="C103" s="10"/>
      <c r="D103" s="10"/>
      <c r="E103" s="29"/>
      <c r="F103" s="13"/>
      <c r="G103" s="13"/>
      <c r="H103" s="13"/>
      <c r="I103" s="13"/>
      <c r="J103" s="13"/>
      <c r="K103" s="13"/>
      <c r="L103" s="9"/>
    </row>
    <row r="104">
      <c r="A104" s="10"/>
      <c r="B104" s="10"/>
      <c r="C104" s="10"/>
      <c r="D104" s="10"/>
      <c r="E104" s="29"/>
      <c r="F104" s="13"/>
      <c r="G104" s="13"/>
      <c r="H104" s="13"/>
      <c r="I104" s="13"/>
      <c r="J104" s="13"/>
      <c r="K104" s="13"/>
      <c r="L104" s="9"/>
    </row>
    <row r="105">
      <c r="A105" s="10"/>
      <c r="B105" s="10"/>
      <c r="C105" s="10"/>
      <c r="D105" s="10"/>
      <c r="E105" s="29"/>
      <c r="F105" s="13"/>
      <c r="G105" s="13"/>
      <c r="H105" s="13"/>
      <c r="I105" s="13"/>
      <c r="J105" s="13"/>
      <c r="K105" s="13"/>
      <c r="L105" s="9"/>
    </row>
    <row r="106">
      <c r="A106" s="10"/>
      <c r="B106" s="10"/>
      <c r="C106" s="10"/>
      <c r="D106" s="10"/>
      <c r="E106" s="29"/>
      <c r="F106" s="13"/>
      <c r="G106" s="13"/>
      <c r="H106" s="13"/>
      <c r="I106" s="13"/>
      <c r="J106" s="13"/>
      <c r="K106" s="13"/>
      <c r="L106" s="9"/>
    </row>
    <row r="107">
      <c r="A107" s="10"/>
      <c r="B107" s="10"/>
      <c r="C107" s="10"/>
      <c r="D107" s="10"/>
      <c r="E107" s="29"/>
      <c r="F107" s="13"/>
      <c r="G107" s="13"/>
      <c r="H107" s="13"/>
      <c r="I107" s="13"/>
      <c r="J107" s="13"/>
      <c r="K107" s="13"/>
      <c r="L107" s="9"/>
    </row>
    <row r="108">
      <c r="A108" s="10"/>
      <c r="B108" s="10"/>
      <c r="C108" s="10"/>
      <c r="D108" s="10"/>
      <c r="E108" s="29"/>
      <c r="F108" s="13"/>
      <c r="G108" s="13"/>
      <c r="H108" s="13"/>
      <c r="I108" s="13"/>
      <c r="J108" s="13"/>
      <c r="K108" s="13"/>
      <c r="L108" s="9"/>
    </row>
    <row r="109">
      <c r="A109" s="10"/>
      <c r="B109" s="10"/>
      <c r="C109" s="10"/>
      <c r="D109" s="10"/>
      <c r="E109" s="29"/>
      <c r="F109" s="13"/>
      <c r="G109" s="13"/>
      <c r="H109" s="13"/>
      <c r="I109" s="13"/>
      <c r="J109" s="13"/>
      <c r="K109" s="13"/>
      <c r="L109" s="9"/>
    </row>
    <row r="110">
      <c r="A110" s="10"/>
      <c r="B110" s="10"/>
      <c r="C110" s="10"/>
      <c r="D110" s="10"/>
      <c r="E110" s="29"/>
      <c r="F110" s="13"/>
      <c r="G110" s="13"/>
      <c r="H110" s="13"/>
      <c r="I110" s="13"/>
      <c r="J110" s="13"/>
      <c r="K110" s="13"/>
      <c r="L110" s="9"/>
    </row>
    <row r="111">
      <c r="A111" s="10"/>
      <c r="B111" s="10"/>
      <c r="C111" s="10"/>
      <c r="D111" s="10"/>
      <c r="E111" s="29"/>
      <c r="F111" s="13"/>
      <c r="G111" s="13"/>
      <c r="H111" s="13"/>
      <c r="I111" s="13"/>
      <c r="J111" s="13"/>
      <c r="K111" s="13"/>
      <c r="L111" s="9"/>
    </row>
    <row r="112">
      <c r="A112" s="10"/>
      <c r="B112" s="10"/>
      <c r="C112" s="10"/>
      <c r="D112" s="10"/>
      <c r="E112" s="29"/>
      <c r="F112" s="13"/>
      <c r="G112" s="13"/>
      <c r="H112" s="13"/>
      <c r="I112" s="13"/>
      <c r="J112" s="13"/>
      <c r="K112" s="13"/>
      <c r="L112" s="9"/>
    </row>
    <row r="113">
      <c r="A113" s="10"/>
      <c r="B113" s="10"/>
      <c r="C113" s="10"/>
      <c r="D113" s="10"/>
      <c r="E113" s="29"/>
      <c r="F113" s="13"/>
      <c r="G113" s="13"/>
      <c r="H113" s="13"/>
      <c r="I113" s="13"/>
      <c r="J113" s="13"/>
      <c r="K113" s="13"/>
      <c r="L113" s="9"/>
    </row>
    <row r="114">
      <c r="A114" s="10"/>
      <c r="B114" s="10"/>
      <c r="C114" s="10"/>
      <c r="D114" s="10"/>
      <c r="E114" s="29"/>
      <c r="F114" s="13"/>
      <c r="G114" s="13"/>
      <c r="H114" s="13"/>
      <c r="I114" s="13"/>
      <c r="J114" s="13"/>
      <c r="K114" s="13"/>
      <c r="L114" s="9"/>
    </row>
    <row r="115">
      <c r="A115" s="10"/>
      <c r="B115" s="10"/>
      <c r="C115" s="10"/>
      <c r="D115" s="10"/>
      <c r="E115" s="29"/>
      <c r="F115" s="13"/>
      <c r="G115" s="13"/>
      <c r="H115" s="13"/>
      <c r="I115" s="13"/>
      <c r="J115" s="13"/>
      <c r="K115" s="13"/>
      <c r="L115" s="9"/>
    </row>
    <row r="116">
      <c r="A116" s="10"/>
      <c r="B116" s="10"/>
      <c r="C116" s="10"/>
      <c r="D116" s="10"/>
      <c r="E116" s="29"/>
      <c r="F116" s="13"/>
      <c r="G116" s="13"/>
      <c r="H116" s="13"/>
      <c r="I116" s="13"/>
      <c r="J116" s="13"/>
      <c r="K116" s="13"/>
      <c r="L116" s="9"/>
    </row>
    <row r="117">
      <c r="A117" s="10"/>
      <c r="B117" s="10"/>
      <c r="C117" s="10"/>
      <c r="D117" s="10"/>
      <c r="E117" s="29"/>
      <c r="F117" s="13"/>
      <c r="G117" s="13"/>
      <c r="H117" s="13"/>
      <c r="I117" s="13"/>
      <c r="J117" s="13"/>
      <c r="K117" s="13"/>
      <c r="L117" s="9"/>
    </row>
    <row r="118">
      <c r="A118" s="10"/>
      <c r="B118" s="10"/>
      <c r="C118" s="10"/>
      <c r="D118" s="10"/>
      <c r="E118" s="29"/>
      <c r="F118" s="13"/>
      <c r="G118" s="13"/>
      <c r="H118" s="13"/>
      <c r="I118" s="13"/>
      <c r="J118" s="13"/>
      <c r="K118" s="13"/>
      <c r="L118" s="9"/>
    </row>
    <row r="119">
      <c r="A119" s="10"/>
      <c r="B119" s="10"/>
      <c r="C119" s="10"/>
      <c r="D119" s="10"/>
      <c r="E119" s="29"/>
      <c r="F119" s="13"/>
      <c r="G119" s="13"/>
      <c r="H119" s="13"/>
      <c r="I119" s="13"/>
      <c r="J119" s="13"/>
      <c r="K119" s="13"/>
      <c r="L119" s="9"/>
    </row>
    <row r="120">
      <c r="A120" s="10"/>
      <c r="B120" s="10"/>
      <c r="C120" s="10"/>
      <c r="D120" s="10"/>
      <c r="E120" s="29"/>
      <c r="F120" s="13"/>
      <c r="G120" s="13"/>
      <c r="H120" s="13"/>
      <c r="I120" s="13"/>
      <c r="J120" s="13"/>
      <c r="K120" s="13"/>
      <c r="L120" s="9"/>
    </row>
    <row r="121">
      <c r="A121" s="10"/>
      <c r="B121" s="10"/>
      <c r="C121" s="10"/>
      <c r="D121" s="10"/>
      <c r="E121" s="29"/>
      <c r="F121" s="13"/>
      <c r="G121" s="13"/>
      <c r="H121" s="13"/>
      <c r="I121" s="13"/>
      <c r="J121" s="13"/>
      <c r="K121" s="13"/>
      <c r="L121" s="9"/>
    </row>
    <row r="122">
      <c r="A122" s="10"/>
      <c r="B122" s="10"/>
      <c r="C122" s="10"/>
      <c r="D122" s="10"/>
      <c r="E122" s="29"/>
      <c r="F122" s="13"/>
      <c r="G122" s="13"/>
      <c r="H122" s="13"/>
      <c r="I122" s="13"/>
      <c r="J122" s="13"/>
      <c r="K122" s="13"/>
      <c r="L122" s="9"/>
    </row>
    <row r="123">
      <c r="A123" s="10"/>
      <c r="B123" s="10"/>
      <c r="C123" s="10"/>
      <c r="D123" s="10"/>
      <c r="E123" s="29"/>
      <c r="F123" s="13"/>
      <c r="G123" s="13"/>
      <c r="H123" s="13"/>
      <c r="I123" s="13"/>
      <c r="J123" s="13"/>
      <c r="K123" s="13"/>
      <c r="L123" s="9"/>
    </row>
    <row r="124">
      <c r="A124" s="10"/>
      <c r="B124" s="10"/>
      <c r="C124" s="10"/>
      <c r="D124" s="10"/>
      <c r="E124" s="29"/>
      <c r="F124" s="13"/>
      <c r="G124" s="13"/>
      <c r="H124" s="13"/>
      <c r="I124" s="13"/>
      <c r="J124" s="13"/>
      <c r="K124" s="13"/>
      <c r="L124" s="9"/>
    </row>
    <row r="125">
      <c r="A125" s="10"/>
      <c r="B125" s="10"/>
      <c r="C125" s="10"/>
      <c r="D125" s="10"/>
      <c r="E125" s="29"/>
      <c r="F125" s="13"/>
      <c r="G125" s="13"/>
      <c r="H125" s="13"/>
      <c r="I125" s="13"/>
      <c r="J125" s="13"/>
      <c r="K125" s="13"/>
      <c r="L125" s="9"/>
    </row>
    <row r="126">
      <c r="A126" s="10"/>
      <c r="B126" s="10"/>
      <c r="C126" s="10"/>
      <c r="D126" s="10"/>
      <c r="E126" s="29"/>
      <c r="F126" s="13"/>
      <c r="G126" s="13"/>
      <c r="H126" s="13"/>
      <c r="I126" s="13"/>
      <c r="J126" s="13"/>
      <c r="K126" s="13"/>
      <c r="L126" s="9"/>
    </row>
    <row r="127">
      <c r="A127" s="10"/>
      <c r="B127" s="10"/>
      <c r="C127" s="10"/>
      <c r="D127" s="10"/>
      <c r="E127" s="29"/>
      <c r="F127" s="13"/>
      <c r="G127" s="13"/>
      <c r="H127" s="13"/>
      <c r="I127" s="13"/>
      <c r="J127" s="13"/>
      <c r="K127" s="13"/>
      <c r="L127" s="9"/>
    </row>
    <row r="128">
      <c r="A128" s="10"/>
      <c r="B128" s="10"/>
      <c r="C128" s="10"/>
      <c r="D128" s="10"/>
      <c r="E128" s="29"/>
      <c r="F128" s="13"/>
      <c r="G128" s="13"/>
      <c r="H128" s="13"/>
      <c r="I128" s="13"/>
      <c r="J128" s="13"/>
      <c r="K128" s="13"/>
      <c r="L128" s="9"/>
    </row>
    <row r="129">
      <c r="A129" s="10"/>
      <c r="B129" s="10"/>
      <c r="C129" s="10"/>
      <c r="D129" s="10"/>
      <c r="E129" s="29"/>
      <c r="F129" s="13"/>
      <c r="G129" s="13"/>
      <c r="H129" s="13"/>
      <c r="I129" s="13"/>
      <c r="J129" s="13"/>
      <c r="K129" s="13"/>
      <c r="L129" s="9"/>
    </row>
    <row r="130">
      <c r="A130" s="10"/>
      <c r="B130" s="10"/>
      <c r="C130" s="10"/>
      <c r="D130" s="10"/>
      <c r="E130" s="29"/>
      <c r="F130" s="13"/>
      <c r="G130" s="13"/>
      <c r="H130" s="13"/>
      <c r="I130" s="13"/>
      <c r="J130" s="13"/>
      <c r="K130" s="13"/>
      <c r="L130" s="9"/>
    </row>
    <row r="131">
      <c r="A131" s="10"/>
      <c r="B131" s="10"/>
      <c r="C131" s="10"/>
      <c r="D131" s="10"/>
      <c r="E131" s="29"/>
      <c r="F131" s="13"/>
      <c r="G131" s="13"/>
      <c r="H131" s="13"/>
      <c r="I131" s="13"/>
      <c r="J131" s="13"/>
      <c r="K131" s="13"/>
      <c r="L131" s="9"/>
    </row>
    <row r="132">
      <c r="A132" s="10"/>
      <c r="B132" s="10"/>
      <c r="C132" s="10"/>
      <c r="D132" s="10"/>
      <c r="E132" s="29"/>
      <c r="F132" s="13"/>
      <c r="G132" s="13"/>
      <c r="H132" s="13"/>
      <c r="I132" s="13"/>
      <c r="J132" s="13"/>
      <c r="K132" s="13"/>
      <c r="L132" s="9"/>
    </row>
    <row r="133">
      <c r="A133" s="10"/>
      <c r="B133" s="10"/>
      <c r="C133" s="10"/>
      <c r="D133" s="10"/>
      <c r="E133" s="29"/>
      <c r="F133" s="13"/>
      <c r="G133" s="13"/>
      <c r="H133" s="13"/>
      <c r="I133" s="13"/>
      <c r="J133" s="13"/>
      <c r="K133" s="13"/>
      <c r="L133" s="9"/>
    </row>
    <row r="134">
      <c r="A134" s="10"/>
      <c r="B134" s="10"/>
      <c r="C134" s="10"/>
      <c r="D134" s="10"/>
      <c r="E134" s="29"/>
      <c r="F134" s="13"/>
      <c r="G134" s="13"/>
      <c r="H134" s="13"/>
      <c r="I134" s="13"/>
      <c r="J134" s="13"/>
      <c r="K134" s="13"/>
      <c r="L134" s="9"/>
    </row>
    <row r="135">
      <c r="A135" s="10"/>
      <c r="B135" s="10"/>
      <c r="C135" s="10"/>
      <c r="D135" s="10"/>
      <c r="E135" s="29"/>
      <c r="F135" s="13"/>
      <c r="G135" s="13"/>
      <c r="H135" s="13"/>
      <c r="I135" s="13"/>
      <c r="J135" s="13"/>
      <c r="K135" s="13"/>
      <c r="L135" s="9"/>
    </row>
    <row r="136">
      <c r="A136" s="10"/>
      <c r="B136" s="10"/>
      <c r="C136" s="10"/>
      <c r="D136" s="10"/>
      <c r="E136" s="29"/>
      <c r="F136" s="13"/>
      <c r="G136" s="13"/>
      <c r="H136" s="13"/>
      <c r="I136" s="13"/>
      <c r="J136" s="13"/>
      <c r="K136" s="13"/>
      <c r="L136" s="9"/>
    </row>
    <row r="137">
      <c r="A137" s="10"/>
      <c r="B137" s="10"/>
      <c r="C137" s="10"/>
      <c r="D137" s="10"/>
      <c r="E137" s="29"/>
      <c r="F137" s="13"/>
      <c r="G137" s="13"/>
      <c r="H137" s="13"/>
      <c r="I137" s="13"/>
      <c r="J137" s="13"/>
      <c r="K137" s="13"/>
      <c r="L137" s="9"/>
    </row>
    <row r="138">
      <c r="A138" s="10"/>
      <c r="B138" s="10"/>
      <c r="C138" s="10"/>
      <c r="D138" s="10"/>
      <c r="E138" s="29"/>
      <c r="F138" s="13"/>
      <c r="G138" s="13"/>
      <c r="H138" s="13"/>
      <c r="I138" s="13"/>
      <c r="J138" s="13"/>
      <c r="K138" s="13"/>
      <c r="L138" s="9"/>
    </row>
    <row r="139">
      <c r="A139" s="10"/>
      <c r="B139" s="10"/>
      <c r="C139" s="10"/>
      <c r="D139" s="10"/>
      <c r="E139" s="29"/>
      <c r="F139" s="13"/>
      <c r="G139" s="13"/>
      <c r="H139" s="13"/>
      <c r="I139" s="13"/>
      <c r="J139" s="13"/>
      <c r="K139" s="13"/>
      <c r="L139" s="9"/>
    </row>
    <row r="140">
      <c r="A140" s="10"/>
      <c r="B140" s="10"/>
      <c r="C140" s="10"/>
      <c r="D140" s="10"/>
      <c r="E140" s="29"/>
      <c r="F140" s="13"/>
      <c r="G140" s="13"/>
      <c r="H140" s="13"/>
      <c r="I140" s="13"/>
      <c r="J140" s="13"/>
      <c r="K140" s="13"/>
      <c r="L140" s="9"/>
    </row>
    <row r="141">
      <c r="A141" s="10"/>
      <c r="B141" s="10"/>
      <c r="C141" s="10"/>
      <c r="D141" s="10"/>
      <c r="E141" s="29"/>
      <c r="F141" s="13"/>
      <c r="G141" s="13"/>
      <c r="H141" s="13"/>
      <c r="I141" s="13"/>
      <c r="J141" s="13"/>
      <c r="K141" s="13"/>
      <c r="L141" s="9"/>
    </row>
    <row r="142">
      <c r="A142" s="10"/>
      <c r="B142" s="10"/>
      <c r="C142" s="10"/>
      <c r="D142" s="10"/>
      <c r="E142" s="29"/>
      <c r="F142" s="13"/>
      <c r="G142" s="13"/>
      <c r="H142" s="13"/>
      <c r="I142" s="13"/>
      <c r="J142" s="13"/>
      <c r="K142" s="13"/>
      <c r="L142" s="9"/>
    </row>
    <row r="143">
      <c r="A143" s="10"/>
      <c r="B143" s="10"/>
      <c r="C143" s="10"/>
      <c r="D143" s="10"/>
      <c r="E143" s="29"/>
      <c r="F143" s="13"/>
      <c r="G143" s="13"/>
      <c r="H143" s="13"/>
      <c r="I143" s="13"/>
      <c r="J143" s="13"/>
      <c r="K143" s="13"/>
      <c r="L143" s="9"/>
    </row>
    <row r="144">
      <c r="A144" s="10"/>
      <c r="B144" s="10"/>
      <c r="C144" s="10"/>
      <c r="D144" s="10"/>
      <c r="E144" s="29"/>
      <c r="F144" s="13"/>
      <c r="G144" s="13"/>
      <c r="H144" s="13"/>
      <c r="I144" s="13"/>
      <c r="J144" s="13"/>
      <c r="K144" s="13"/>
      <c r="L144" s="9"/>
    </row>
    <row r="145">
      <c r="A145" s="10"/>
      <c r="B145" s="10"/>
      <c r="C145" s="10"/>
      <c r="D145" s="10"/>
      <c r="E145" s="29"/>
      <c r="F145" s="13"/>
      <c r="G145" s="13"/>
      <c r="H145" s="13"/>
      <c r="I145" s="13"/>
      <c r="J145" s="13"/>
      <c r="K145" s="13"/>
      <c r="L145" s="9"/>
    </row>
    <row r="146">
      <c r="A146" s="10"/>
      <c r="B146" s="10"/>
      <c r="C146" s="10"/>
      <c r="D146" s="10"/>
      <c r="E146" s="29"/>
      <c r="F146" s="13"/>
      <c r="G146" s="13"/>
      <c r="H146" s="13"/>
      <c r="I146" s="13"/>
      <c r="J146" s="13"/>
      <c r="K146" s="13"/>
      <c r="L146" s="9"/>
    </row>
    <row r="147">
      <c r="A147" s="10"/>
      <c r="B147" s="10"/>
      <c r="C147" s="10"/>
      <c r="D147" s="10"/>
      <c r="E147" s="29"/>
      <c r="F147" s="13"/>
      <c r="G147" s="13"/>
      <c r="H147" s="13"/>
      <c r="I147" s="13"/>
      <c r="J147" s="13"/>
      <c r="K147" s="13"/>
      <c r="L147" s="9"/>
    </row>
    <row r="148">
      <c r="A148" s="10"/>
      <c r="B148" s="10"/>
      <c r="C148" s="10"/>
      <c r="D148" s="10"/>
      <c r="E148" s="29"/>
      <c r="F148" s="13"/>
      <c r="G148" s="13"/>
      <c r="H148" s="13"/>
      <c r="I148" s="13"/>
      <c r="J148" s="13"/>
      <c r="K148" s="13"/>
      <c r="L148" s="9"/>
    </row>
    <row r="149">
      <c r="A149" s="10"/>
      <c r="B149" s="10"/>
      <c r="C149" s="10"/>
      <c r="D149" s="10"/>
      <c r="E149" s="29"/>
      <c r="F149" s="13"/>
      <c r="G149" s="13"/>
      <c r="H149" s="13"/>
      <c r="I149" s="13"/>
      <c r="J149" s="13"/>
      <c r="K149" s="13"/>
      <c r="L149" s="9"/>
    </row>
    <row r="150">
      <c r="A150" s="10"/>
      <c r="B150" s="10"/>
      <c r="C150" s="10"/>
      <c r="D150" s="10"/>
      <c r="E150" s="29"/>
      <c r="F150" s="13"/>
      <c r="G150" s="13"/>
      <c r="H150" s="13"/>
      <c r="I150" s="13"/>
      <c r="J150" s="13"/>
      <c r="K150" s="13"/>
      <c r="L150" s="9"/>
    </row>
    <row r="151">
      <c r="A151" s="10"/>
      <c r="B151" s="10"/>
      <c r="C151" s="10"/>
      <c r="D151" s="10"/>
      <c r="E151" s="29"/>
      <c r="F151" s="13"/>
      <c r="G151" s="13"/>
      <c r="H151" s="13"/>
      <c r="I151" s="13"/>
      <c r="J151" s="13"/>
      <c r="K151" s="13"/>
      <c r="L151" s="9"/>
    </row>
    <row r="152">
      <c r="A152" s="10"/>
      <c r="B152" s="10"/>
      <c r="C152" s="10"/>
      <c r="D152" s="10"/>
      <c r="E152" s="29"/>
      <c r="F152" s="13"/>
      <c r="G152" s="13"/>
      <c r="H152" s="13"/>
      <c r="I152" s="13"/>
      <c r="J152" s="13"/>
      <c r="K152" s="13"/>
      <c r="L152" s="9"/>
    </row>
    <row r="153">
      <c r="A153" s="10"/>
      <c r="B153" s="10"/>
      <c r="C153" s="10"/>
      <c r="D153" s="10"/>
      <c r="E153" s="29"/>
      <c r="F153" s="13"/>
      <c r="G153" s="13"/>
      <c r="H153" s="13"/>
      <c r="I153" s="13"/>
      <c r="J153" s="13"/>
      <c r="K153" s="13"/>
      <c r="L153" s="9"/>
    </row>
    <row r="154">
      <c r="A154" s="10"/>
      <c r="B154" s="10"/>
      <c r="C154" s="10"/>
      <c r="D154" s="10"/>
      <c r="E154" s="29"/>
      <c r="F154" s="13"/>
      <c r="G154" s="13"/>
      <c r="H154" s="13"/>
      <c r="I154" s="13"/>
      <c r="J154" s="13"/>
      <c r="K154" s="13"/>
      <c r="L154" s="9"/>
    </row>
    <row r="155">
      <c r="A155" s="10"/>
      <c r="B155" s="10"/>
      <c r="C155" s="10"/>
      <c r="D155" s="10"/>
      <c r="E155" s="29"/>
      <c r="F155" s="13"/>
      <c r="G155" s="13"/>
      <c r="H155" s="13"/>
      <c r="I155" s="13"/>
      <c r="J155" s="13"/>
      <c r="K155" s="13"/>
      <c r="L155" s="9"/>
    </row>
    <row r="156">
      <c r="A156" s="10"/>
      <c r="B156" s="10"/>
      <c r="C156" s="10"/>
      <c r="D156" s="10"/>
      <c r="E156" s="29"/>
      <c r="F156" s="13"/>
      <c r="G156" s="13"/>
      <c r="H156" s="13"/>
      <c r="I156" s="13"/>
      <c r="J156" s="13"/>
      <c r="K156" s="13"/>
      <c r="L156" s="9"/>
    </row>
    <row r="157">
      <c r="A157" s="10"/>
      <c r="B157" s="10"/>
      <c r="C157" s="10"/>
      <c r="D157" s="10"/>
      <c r="E157" s="29"/>
      <c r="F157" s="13"/>
      <c r="G157" s="13"/>
      <c r="H157" s="13"/>
      <c r="I157" s="13"/>
      <c r="J157" s="13"/>
      <c r="K157" s="13"/>
      <c r="L157" s="9"/>
    </row>
    <row r="158">
      <c r="A158" s="10"/>
      <c r="B158" s="10"/>
      <c r="C158" s="10"/>
      <c r="D158" s="10"/>
      <c r="E158" s="29"/>
      <c r="F158" s="13"/>
      <c r="G158" s="13"/>
      <c r="H158" s="13"/>
      <c r="I158" s="13"/>
      <c r="J158" s="13"/>
      <c r="K158" s="13"/>
      <c r="L158" s="9"/>
    </row>
    <row r="159">
      <c r="A159" s="10"/>
      <c r="B159" s="10"/>
      <c r="C159" s="10"/>
      <c r="D159" s="10"/>
      <c r="E159" s="29"/>
      <c r="F159" s="13"/>
      <c r="G159" s="13"/>
      <c r="H159" s="13"/>
      <c r="I159" s="13"/>
      <c r="J159" s="13"/>
      <c r="K159" s="13"/>
      <c r="L159" s="9"/>
    </row>
    <row r="160">
      <c r="A160" s="10"/>
      <c r="B160" s="10"/>
      <c r="C160" s="10"/>
      <c r="D160" s="10"/>
      <c r="E160" s="29"/>
      <c r="F160" s="13"/>
      <c r="G160" s="13"/>
      <c r="H160" s="13"/>
      <c r="I160" s="13"/>
      <c r="J160" s="13"/>
      <c r="K160" s="13"/>
      <c r="L160" s="9"/>
    </row>
    <row r="161">
      <c r="A161" s="10"/>
      <c r="B161" s="10"/>
      <c r="C161" s="10"/>
      <c r="D161" s="10"/>
      <c r="E161" s="29"/>
      <c r="F161" s="13"/>
      <c r="G161" s="13"/>
      <c r="H161" s="13"/>
      <c r="I161" s="13"/>
      <c r="J161" s="13"/>
      <c r="K161" s="13"/>
      <c r="L161" s="9"/>
    </row>
    <row r="162">
      <c r="A162" s="10"/>
      <c r="B162" s="10"/>
      <c r="C162" s="10"/>
      <c r="D162" s="10"/>
      <c r="E162" s="29"/>
      <c r="F162" s="13"/>
      <c r="G162" s="13"/>
      <c r="H162" s="13"/>
      <c r="I162" s="13"/>
      <c r="J162" s="13"/>
      <c r="K162" s="13"/>
      <c r="L162" s="9"/>
    </row>
    <row r="163">
      <c r="A163" s="10"/>
      <c r="B163" s="10"/>
      <c r="C163" s="10"/>
      <c r="D163" s="10"/>
      <c r="E163" s="29"/>
      <c r="F163" s="13"/>
      <c r="G163" s="13"/>
      <c r="H163" s="13"/>
      <c r="I163" s="13"/>
      <c r="J163" s="13"/>
      <c r="K163" s="13"/>
      <c r="L163" s="9"/>
    </row>
    <row r="164">
      <c r="A164" s="10"/>
      <c r="B164" s="10"/>
      <c r="C164" s="10"/>
      <c r="D164" s="10"/>
      <c r="E164" s="29"/>
      <c r="F164" s="13"/>
      <c r="G164" s="13"/>
      <c r="H164" s="13"/>
      <c r="I164" s="13"/>
      <c r="J164" s="13"/>
      <c r="K164" s="13"/>
      <c r="L164" s="9"/>
    </row>
    <row r="165">
      <c r="A165" s="10"/>
      <c r="B165" s="10"/>
      <c r="C165" s="10"/>
      <c r="D165" s="10"/>
      <c r="E165" s="29"/>
      <c r="F165" s="13"/>
      <c r="G165" s="13"/>
      <c r="H165" s="13"/>
      <c r="I165" s="13"/>
      <c r="J165" s="13"/>
      <c r="K165" s="13"/>
      <c r="L165" s="9"/>
    </row>
    <row r="166">
      <c r="A166" s="10"/>
      <c r="B166" s="10"/>
      <c r="C166" s="10"/>
      <c r="D166" s="10"/>
      <c r="E166" s="29"/>
      <c r="F166" s="13"/>
      <c r="G166" s="13"/>
      <c r="H166" s="13"/>
      <c r="I166" s="13"/>
      <c r="J166" s="13"/>
      <c r="K166" s="13"/>
      <c r="L166" s="9"/>
    </row>
    <row r="167">
      <c r="A167" s="10"/>
      <c r="B167" s="10"/>
      <c r="C167" s="10"/>
      <c r="D167" s="10"/>
      <c r="E167" s="29"/>
      <c r="F167" s="13"/>
      <c r="G167" s="13"/>
      <c r="H167" s="13"/>
      <c r="I167" s="13"/>
      <c r="J167" s="13"/>
      <c r="K167" s="13"/>
      <c r="L167" s="9"/>
    </row>
    <row r="168">
      <c r="A168" s="10"/>
      <c r="B168" s="10"/>
      <c r="C168" s="10"/>
      <c r="D168" s="10"/>
      <c r="E168" s="29"/>
      <c r="F168" s="13"/>
      <c r="G168" s="13"/>
      <c r="H168" s="13"/>
      <c r="I168" s="13"/>
      <c r="J168" s="13"/>
      <c r="K168" s="13"/>
      <c r="L168" s="9"/>
    </row>
    <row r="169">
      <c r="A169" s="10"/>
      <c r="B169" s="10"/>
      <c r="C169" s="10"/>
      <c r="D169" s="10"/>
      <c r="E169" s="29"/>
      <c r="F169" s="13"/>
      <c r="G169" s="13"/>
      <c r="H169" s="13"/>
      <c r="I169" s="13"/>
      <c r="J169" s="13"/>
      <c r="K169" s="13"/>
      <c r="L169" s="9"/>
    </row>
    <row r="170">
      <c r="A170" s="10"/>
      <c r="B170" s="10"/>
      <c r="C170" s="10"/>
      <c r="D170" s="10"/>
      <c r="E170" s="29"/>
      <c r="F170" s="13"/>
      <c r="G170" s="13"/>
      <c r="H170" s="13"/>
      <c r="I170" s="13"/>
      <c r="J170" s="13"/>
      <c r="K170" s="13"/>
      <c r="L170" s="9"/>
    </row>
    <row r="171">
      <c r="A171" s="10"/>
      <c r="B171" s="10"/>
      <c r="C171" s="10"/>
      <c r="D171" s="10"/>
      <c r="E171" s="29"/>
      <c r="F171" s="13"/>
      <c r="G171" s="13"/>
      <c r="H171" s="13"/>
      <c r="I171" s="13"/>
      <c r="J171" s="13"/>
      <c r="K171" s="13"/>
      <c r="L171" s="9"/>
    </row>
    <row r="172">
      <c r="A172" s="10"/>
      <c r="B172" s="10"/>
      <c r="C172" s="10"/>
      <c r="D172" s="10"/>
      <c r="E172" s="29"/>
      <c r="F172" s="13"/>
      <c r="G172" s="13"/>
      <c r="H172" s="13"/>
      <c r="I172" s="13"/>
      <c r="J172" s="13"/>
      <c r="K172" s="13"/>
      <c r="L172" s="9"/>
    </row>
    <row r="173">
      <c r="A173" s="10"/>
      <c r="B173" s="10"/>
      <c r="C173" s="10"/>
      <c r="D173" s="10"/>
      <c r="E173" s="29"/>
      <c r="F173" s="13"/>
      <c r="G173" s="13"/>
      <c r="H173" s="13"/>
      <c r="I173" s="13"/>
      <c r="J173" s="13"/>
      <c r="K173" s="13"/>
      <c r="L173" s="9"/>
    </row>
    <row r="174">
      <c r="A174" s="10"/>
      <c r="B174" s="10"/>
      <c r="C174" s="10"/>
      <c r="D174" s="10"/>
      <c r="E174" s="29"/>
      <c r="F174" s="13"/>
      <c r="G174" s="13"/>
      <c r="H174" s="13"/>
      <c r="I174" s="13"/>
      <c r="J174" s="13"/>
      <c r="K174" s="13"/>
      <c r="L174" s="9"/>
    </row>
    <row r="175">
      <c r="A175" s="10"/>
      <c r="B175" s="10"/>
      <c r="C175" s="10"/>
      <c r="D175" s="10"/>
      <c r="E175" s="29"/>
      <c r="F175" s="13"/>
      <c r="G175" s="13"/>
      <c r="H175" s="13"/>
      <c r="I175" s="13"/>
      <c r="J175" s="13"/>
      <c r="K175" s="13"/>
      <c r="L175" s="9"/>
    </row>
    <row r="176">
      <c r="A176" s="10"/>
      <c r="B176" s="10"/>
      <c r="C176" s="10"/>
      <c r="D176" s="10"/>
      <c r="E176" s="29"/>
      <c r="F176" s="13"/>
      <c r="G176" s="13"/>
      <c r="H176" s="13"/>
      <c r="I176" s="13"/>
      <c r="J176" s="13"/>
      <c r="K176" s="13"/>
      <c r="L176" s="9"/>
    </row>
    <row r="177">
      <c r="A177" s="10"/>
      <c r="B177" s="10"/>
      <c r="C177" s="10"/>
      <c r="D177" s="10"/>
      <c r="E177" s="29"/>
      <c r="F177" s="13"/>
      <c r="G177" s="13"/>
      <c r="H177" s="13"/>
      <c r="I177" s="13"/>
      <c r="J177" s="13"/>
      <c r="K177" s="13"/>
      <c r="L177" s="9"/>
    </row>
    <row r="178">
      <c r="A178" s="10"/>
      <c r="B178" s="10"/>
      <c r="C178" s="10"/>
      <c r="D178" s="10"/>
      <c r="E178" s="29"/>
      <c r="F178" s="13"/>
      <c r="G178" s="13"/>
      <c r="H178" s="13"/>
      <c r="I178" s="13"/>
      <c r="J178" s="13"/>
      <c r="K178" s="13"/>
      <c r="L178" s="9"/>
    </row>
    <row r="179">
      <c r="A179" s="10"/>
      <c r="B179" s="10"/>
      <c r="C179" s="10"/>
      <c r="D179" s="10"/>
      <c r="E179" s="29"/>
      <c r="F179" s="13"/>
      <c r="G179" s="13"/>
      <c r="H179" s="13"/>
      <c r="I179" s="13"/>
      <c r="J179" s="13"/>
      <c r="K179" s="13"/>
      <c r="L179" s="9"/>
    </row>
    <row r="180">
      <c r="A180" s="10"/>
      <c r="B180" s="10"/>
      <c r="C180" s="10"/>
      <c r="D180" s="10"/>
      <c r="E180" s="29"/>
      <c r="F180" s="13"/>
      <c r="G180" s="13"/>
      <c r="H180" s="13"/>
      <c r="I180" s="13"/>
      <c r="J180" s="13"/>
      <c r="K180" s="13"/>
      <c r="L180" s="9"/>
    </row>
    <row r="181">
      <c r="A181" s="10"/>
      <c r="B181" s="10"/>
      <c r="C181" s="10"/>
      <c r="D181" s="10"/>
      <c r="E181" s="29"/>
      <c r="F181" s="13"/>
      <c r="G181" s="13"/>
      <c r="H181" s="13"/>
      <c r="I181" s="13"/>
      <c r="J181" s="13"/>
      <c r="K181" s="13"/>
      <c r="L181" s="9"/>
    </row>
    <row r="182">
      <c r="A182" s="10"/>
      <c r="B182" s="10"/>
      <c r="C182" s="10"/>
      <c r="D182" s="10"/>
      <c r="E182" s="29"/>
      <c r="F182" s="13"/>
      <c r="G182" s="13"/>
      <c r="H182" s="13"/>
      <c r="I182" s="13"/>
      <c r="J182" s="13"/>
      <c r="K182" s="13"/>
      <c r="L182" s="9"/>
    </row>
    <row r="183">
      <c r="A183" s="10"/>
      <c r="B183" s="10"/>
      <c r="C183" s="10"/>
      <c r="D183" s="10"/>
      <c r="E183" s="29"/>
      <c r="F183" s="13"/>
      <c r="G183" s="13"/>
      <c r="H183" s="13"/>
      <c r="I183" s="13"/>
      <c r="J183" s="13"/>
      <c r="K183" s="13"/>
      <c r="L183" s="9"/>
    </row>
    <row r="184">
      <c r="A184" s="10"/>
      <c r="B184" s="10"/>
      <c r="C184" s="10"/>
      <c r="D184" s="10"/>
      <c r="E184" s="29"/>
      <c r="F184" s="13"/>
      <c r="G184" s="13"/>
      <c r="H184" s="13"/>
      <c r="I184" s="13"/>
      <c r="J184" s="13"/>
      <c r="K184" s="13"/>
      <c r="L184" s="9"/>
    </row>
    <row r="185">
      <c r="A185" s="10"/>
      <c r="B185" s="10"/>
      <c r="C185" s="10"/>
      <c r="D185" s="10"/>
      <c r="E185" s="29"/>
      <c r="F185" s="13"/>
      <c r="G185" s="13"/>
      <c r="H185" s="13"/>
      <c r="I185" s="13"/>
      <c r="J185" s="13"/>
      <c r="K185" s="13"/>
      <c r="L185" s="9"/>
    </row>
    <row r="186">
      <c r="A186" s="10"/>
      <c r="B186" s="10"/>
      <c r="C186" s="10"/>
      <c r="D186" s="10"/>
      <c r="E186" s="29"/>
      <c r="F186" s="13"/>
      <c r="G186" s="13"/>
      <c r="H186" s="13"/>
      <c r="I186" s="13"/>
      <c r="J186" s="13"/>
      <c r="K186" s="13"/>
      <c r="L186" s="9"/>
    </row>
    <row r="187">
      <c r="A187" s="10"/>
      <c r="B187" s="10"/>
      <c r="C187" s="10"/>
      <c r="D187" s="10"/>
      <c r="E187" s="29"/>
      <c r="F187" s="13"/>
      <c r="G187" s="13"/>
      <c r="H187" s="13"/>
      <c r="I187" s="13"/>
      <c r="J187" s="13"/>
      <c r="K187" s="13"/>
      <c r="L187" s="9"/>
    </row>
    <row r="188">
      <c r="A188" s="10"/>
      <c r="B188" s="10"/>
      <c r="C188" s="10"/>
      <c r="D188" s="10"/>
      <c r="E188" s="29"/>
      <c r="F188" s="13"/>
      <c r="G188" s="13"/>
      <c r="H188" s="13"/>
      <c r="I188" s="13"/>
      <c r="J188" s="13"/>
      <c r="K188" s="13"/>
      <c r="L188" s="9"/>
    </row>
    <row r="189">
      <c r="A189" s="10"/>
      <c r="B189" s="10"/>
      <c r="C189" s="10"/>
      <c r="D189" s="10"/>
      <c r="E189" s="29"/>
      <c r="F189" s="13"/>
      <c r="G189" s="13"/>
      <c r="H189" s="13"/>
      <c r="I189" s="13"/>
      <c r="J189" s="13"/>
      <c r="K189" s="13"/>
      <c r="L189" s="9"/>
    </row>
    <row r="190">
      <c r="A190" s="10"/>
      <c r="B190" s="10"/>
      <c r="C190" s="10"/>
      <c r="D190" s="10"/>
      <c r="E190" s="29"/>
      <c r="F190" s="13"/>
      <c r="G190" s="13"/>
      <c r="H190" s="13"/>
      <c r="I190" s="13"/>
      <c r="J190" s="13"/>
      <c r="K190" s="13"/>
      <c r="L190" s="9"/>
    </row>
    <row r="191">
      <c r="A191" s="10"/>
      <c r="B191" s="10"/>
      <c r="C191" s="10"/>
      <c r="D191" s="10"/>
      <c r="E191" s="29"/>
      <c r="F191" s="13"/>
      <c r="G191" s="13"/>
      <c r="H191" s="13"/>
      <c r="I191" s="13"/>
      <c r="J191" s="13"/>
      <c r="K191" s="13"/>
      <c r="L191" s="9"/>
    </row>
    <row r="192">
      <c r="A192" s="10"/>
      <c r="B192" s="10"/>
      <c r="C192" s="10"/>
      <c r="D192" s="10"/>
      <c r="E192" s="29"/>
      <c r="F192" s="13"/>
      <c r="G192" s="13"/>
      <c r="H192" s="13"/>
      <c r="I192" s="13"/>
      <c r="J192" s="13"/>
      <c r="K192" s="13"/>
      <c r="L192" s="9"/>
    </row>
    <row r="193">
      <c r="A193" s="10"/>
      <c r="B193" s="10"/>
      <c r="C193" s="10"/>
      <c r="D193" s="10"/>
      <c r="E193" s="29"/>
      <c r="F193" s="13"/>
      <c r="G193" s="13"/>
      <c r="H193" s="13"/>
      <c r="I193" s="13"/>
      <c r="J193" s="13"/>
      <c r="K193" s="13"/>
      <c r="L193" s="9"/>
    </row>
    <row r="194">
      <c r="A194" s="10"/>
      <c r="B194" s="10"/>
      <c r="C194" s="10"/>
      <c r="D194" s="10"/>
      <c r="E194" s="29"/>
      <c r="F194" s="13"/>
      <c r="G194" s="13"/>
      <c r="H194" s="13"/>
      <c r="I194" s="13"/>
      <c r="J194" s="13"/>
      <c r="K194" s="13"/>
      <c r="L194" s="9"/>
    </row>
    <row r="195">
      <c r="A195" s="10"/>
      <c r="B195" s="10"/>
      <c r="C195" s="10"/>
      <c r="D195" s="10"/>
      <c r="E195" s="29"/>
      <c r="F195" s="13"/>
      <c r="G195" s="13"/>
      <c r="H195" s="13"/>
      <c r="I195" s="13"/>
      <c r="J195" s="13"/>
      <c r="K195" s="13"/>
      <c r="L195" s="9"/>
    </row>
    <row r="196">
      <c r="A196" s="10"/>
      <c r="B196" s="10"/>
      <c r="C196" s="10"/>
      <c r="D196" s="10"/>
      <c r="E196" s="29"/>
      <c r="F196" s="13"/>
      <c r="G196" s="13"/>
      <c r="H196" s="13"/>
      <c r="I196" s="13"/>
      <c r="J196" s="13"/>
      <c r="K196" s="13"/>
      <c r="L196" s="9"/>
    </row>
    <row r="197">
      <c r="A197" s="10"/>
      <c r="B197" s="10"/>
      <c r="C197" s="10"/>
      <c r="D197" s="10"/>
      <c r="E197" s="29"/>
      <c r="F197" s="13"/>
      <c r="G197" s="13"/>
      <c r="H197" s="13"/>
      <c r="I197" s="13"/>
      <c r="J197" s="13"/>
      <c r="K197" s="13"/>
      <c r="L197" s="9"/>
    </row>
    <row r="198">
      <c r="A198" s="10"/>
      <c r="B198" s="10"/>
      <c r="C198" s="10"/>
      <c r="D198" s="10"/>
      <c r="E198" s="29"/>
      <c r="F198" s="13"/>
      <c r="G198" s="13"/>
      <c r="H198" s="13"/>
      <c r="I198" s="13"/>
      <c r="J198" s="13"/>
      <c r="K198" s="13"/>
      <c r="L198" s="9"/>
    </row>
    <row r="199">
      <c r="A199" s="10"/>
      <c r="B199" s="10"/>
      <c r="C199" s="10"/>
      <c r="D199" s="10"/>
      <c r="E199" s="29"/>
      <c r="F199" s="13"/>
      <c r="G199" s="13"/>
      <c r="H199" s="13"/>
      <c r="I199" s="13"/>
      <c r="J199" s="13"/>
      <c r="K199" s="13"/>
      <c r="L199" s="9"/>
    </row>
    <row r="200">
      <c r="A200" s="10"/>
      <c r="B200" s="10"/>
      <c r="C200" s="10"/>
      <c r="D200" s="10"/>
      <c r="E200" s="29"/>
      <c r="F200" s="13"/>
      <c r="G200" s="13"/>
      <c r="H200" s="13"/>
      <c r="I200" s="13"/>
      <c r="J200" s="13"/>
      <c r="K200" s="13"/>
      <c r="L200" s="9"/>
    </row>
    <row r="201">
      <c r="A201" s="10"/>
      <c r="B201" s="10"/>
      <c r="C201" s="10"/>
      <c r="D201" s="10"/>
      <c r="E201" s="29"/>
      <c r="F201" s="13"/>
      <c r="G201" s="13"/>
      <c r="H201" s="13"/>
      <c r="I201" s="13"/>
      <c r="J201" s="13"/>
      <c r="K201" s="13"/>
      <c r="L201" s="9"/>
    </row>
    <row r="202">
      <c r="A202" s="10"/>
      <c r="B202" s="10"/>
      <c r="C202" s="10"/>
      <c r="D202" s="10"/>
      <c r="E202" s="29"/>
      <c r="F202" s="13"/>
      <c r="G202" s="13"/>
      <c r="H202" s="13"/>
      <c r="I202" s="13"/>
      <c r="J202" s="13"/>
      <c r="K202" s="13"/>
      <c r="L202" s="9"/>
    </row>
    <row r="203">
      <c r="A203" s="10"/>
      <c r="B203" s="10"/>
      <c r="C203" s="10"/>
      <c r="D203" s="10"/>
      <c r="E203" s="29"/>
      <c r="F203" s="13"/>
      <c r="G203" s="13"/>
      <c r="H203" s="13"/>
      <c r="I203" s="13"/>
      <c r="J203" s="13"/>
      <c r="K203" s="13"/>
      <c r="L203" s="9"/>
    </row>
    <row r="204">
      <c r="A204" s="10"/>
      <c r="B204" s="10"/>
      <c r="C204" s="10"/>
      <c r="D204" s="10"/>
      <c r="E204" s="29"/>
      <c r="F204" s="13"/>
      <c r="G204" s="13"/>
      <c r="H204" s="13"/>
      <c r="I204" s="13"/>
      <c r="J204" s="13"/>
      <c r="K204" s="13"/>
      <c r="L204" s="9"/>
    </row>
    <row r="205">
      <c r="A205" s="10"/>
      <c r="B205" s="10"/>
      <c r="C205" s="10"/>
      <c r="D205" s="10"/>
      <c r="E205" s="29"/>
      <c r="F205" s="13"/>
      <c r="G205" s="13"/>
      <c r="H205" s="13"/>
      <c r="I205" s="13"/>
      <c r="J205" s="13"/>
      <c r="K205" s="13"/>
      <c r="L205" s="9"/>
    </row>
    <row r="206">
      <c r="A206" s="10"/>
      <c r="B206" s="10"/>
      <c r="C206" s="10"/>
      <c r="D206" s="10"/>
      <c r="E206" s="29"/>
      <c r="F206" s="13"/>
      <c r="G206" s="13"/>
      <c r="H206" s="13"/>
      <c r="I206" s="13"/>
      <c r="J206" s="13"/>
      <c r="K206" s="13"/>
      <c r="L206" s="9"/>
    </row>
    <row r="207">
      <c r="A207" s="10"/>
      <c r="B207" s="10"/>
      <c r="C207" s="10"/>
      <c r="D207" s="10"/>
      <c r="E207" s="29"/>
      <c r="F207" s="13"/>
      <c r="G207" s="13"/>
      <c r="H207" s="13"/>
      <c r="I207" s="13"/>
      <c r="J207" s="13"/>
      <c r="K207" s="13"/>
      <c r="L207" s="9"/>
    </row>
    <row r="208">
      <c r="A208" s="10"/>
      <c r="B208" s="10"/>
      <c r="C208" s="10"/>
      <c r="D208" s="10"/>
      <c r="E208" s="29"/>
      <c r="F208" s="13"/>
      <c r="G208" s="13"/>
      <c r="H208" s="13"/>
      <c r="I208" s="13"/>
      <c r="J208" s="13"/>
      <c r="K208" s="13"/>
      <c r="L208" s="9"/>
    </row>
    <row r="209">
      <c r="A209" s="10"/>
      <c r="B209" s="10"/>
      <c r="C209" s="10"/>
      <c r="D209" s="10"/>
      <c r="E209" s="29"/>
      <c r="F209" s="13"/>
      <c r="G209" s="13"/>
      <c r="H209" s="13"/>
      <c r="I209" s="13"/>
      <c r="J209" s="13"/>
      <c r="K209" s="13"/>
      <c r="L209" s="9"/>
    </row>
    <row r="210">
      <c r="A210" s="10"/>
      <c r="B210" s="10"/>
      <c r="C210" s="10"/>
      <c r="D210" s="10"/>
      <c r="E210" s="29"/>
      <c r="F210" s="13"/>
      <c r="G210" s="13"/>
      <c r="H210" s="13"/>
      <c r="I210" s="13"/>
      <c r="J210" s="13"/>
      <c r="K210" s="13"/>
      <c r="L210" s="9"/>
    </row>
    <row r="211">
      <c r="A211" s="10"/>
      <c r="B211" s="10"/>
      <c r="C211" s="10"/>
      <c r="D211" s="10"/>
      <c r="E211" s="29"/>
      <c r="F211" s="13"/>
      <c r="G211" s="13"/>
      <c r="H211" s="13"/>
      <c r="I211" s="13"/>
      <c r="J211" s="13"/>
      <c r="K211" s="13"/>
      <c r="L211" s="9"/>
    </row>
    <row r="212">
      <c r="A212" s="10"/>
      <c r="B212" s="10"/>
      <c r="C212" s="10"/>
      <c r="D212" s="10"/>
      <c r="E212" s="29"/>
      <c r="F212" s="13"/>
      <c r="G212" s="13"/>
      <c r="H212" s="13"/>
      <c r="I212" s="13"/>
      <c r="J212" s="13"/>
      <c r="K212" s="13"/>
      <c r="L212" s="9"/>
    </row>
    <row r="213">
      <c r="A213" s="10"/>
      <c r="B213" s="10"/>
      <c r="C213" s="10"/>
      <c r="D213" s="10"/>
      <c r="E213" s="29"/>
      <c r="F213" s="13"/>
      <c r="G213" s="13"/>
      <c r="H213" s="13"/>
      <c r="I213" s="13"/>
      <c r="J213" s="13"/>
      <c r="K213" s="13"/>
      <c r="L213" s="9"/>
    </row>
    <row r="214">
      <c r="A214" s="10"/>
      <c r="B214" s="10"/>
      <c r="C214" s="10"/>
      <c r="D214" s="10"/>
      <c r="E214" s="29"/>
      <c r="F214" s="13"/>
      <c r="G214" s="13"/>
      <c r="H214" s="13"/>
      <c r="I214" s="13"/>
      <c r="J214" s="13"/>
      <c r="K214" s="13"/>
      <c r="L214" s="9"/>
    </row>
    <row r="215">
      <c r="A215" s="10"/>
      <c r="B215" s="10"/>
      <c r="C215" s="10"/>
      <c r="D215" s="10"/>
      <c r="E215" s="29"/>
      <c r="F215" s="13"/>
      <c r="G215" s="13"/>
      <c r="H215" s="13"/>
      <c r="I215" s="13"/>
      <c r="J215" s="13"/>
      <c r="K215" s="13"/>
      <c r="L215" s="9"/>
    </row>
    <row r="216">
      <c r="A216" s="10"/>
      <c r="B216" s="10"/>
      <c r="C216" s="10"/>
      <c r="D216" s="10"/>
      <c r="E216" s="29"/>
      <c r="F216" s="13"/>
      <c r="G216" s="13"/>
      <c r="H216" s="13"/>
      <c r="I216" s="13"/>
      <c r="J216" s="13"/>
      <c r="K216" s="13"/>
      <c r="L216" s="9"/>
    </row>
    <row r="217">
      <c r="A217" s="10"/>
      <c r="B217" s="10"/>
      <c r="C217" s="10"/>
      <c r="D217" s="10"/>
      <c r="E217" s="29"/>
      <c r="F217" s="13"/>
      <c r="G217" s="13"/>
      <c r="H217" s="13"/>
      <c r="I217" s="13"/>
      <c r="J217" s="13"/>
      <c r="K217" s="13"/>
      <c r="L217" s="9"/>
    </row>
    <row r="218">
      <c r="A218" s="10"/>
      <c r="B218" s="10"/>
      <c r="C218" s="10"/>
      <c r="D218" s="10"/>
      <c r="E218" s="29"/>
      <c r="F218" s="13"/>
      <c r="G218" s="13"/>
      <c r="H218" s="13"/>
      <c r="I218" s="13"/>
      <c r="J218" s="13"/>
      <c r="K218" s="13"/>
      <c r="L218" s="9"/>
    </row>
    <row r="219">
      <c r="A219" s="10"/>
      <c r="B219" s="10"/>
      <c r="C219" s="10"/>
      <c r="D219" s="10"/>
      <c r="E219" s="29"/>
      <c r="F219" s="13"/>
      <c r="G219" s="13"/>
      <c r="H219" s="13"/>
      <c r="I219" s="13"/>
      <c r="J219" s="13"/>
      <c r="K219" s="13"/>
      <c r="L219" s="9"/>
    </row>
    <row r="220">
      <c r="A220" s="10"/>
      <c r="B220" s="10"/>
      <c r="C220" s="10"/>
      <c r="D220" s="10"/>
      <c r="E220" s="29"/>
      <c r="F220" s="13"/>
      <c r="G220" s="13"/>
      <c r="H220" s="13"/>
      <c r="I220" s="13"/>
      <c r="J220" s="13"/>
      <c r="K220" s="13"/>
      <c r="L220" s="9"/>
    </row>
    <row r="221">
      <c r="A221" s="10"/>
      <c r="B221" s="10"/>
      <c r="C221" s="10"/>
      <c r="D221" s="10"/>
      <c r="E221" s="29"/>
      <c r="F221" s="13"/>
      <c r="G221" s="13"/>
      <c r="H221" s="13"/>
      <c r="I221" s="13"/>
      <c r="J221" s="13"/>
      <c r="K221" s="13"/>
      <c r="L221" s="9"/>
    </row>
    <row r="222">
      <c r="A222" s="10"/>
      <c r="B222" s="10"/>
      <c r="C222" s="10"/>
      <c r="D222" s="10"/>
      <c r="E222" s="29"/>
      <c r="F222" s="13"/>
      <c r="G222" s="13"/>
      <c r="H222" s="13"/>
      <c r="I222" s="13"/>
      <c r="J222" s="13"/>
      <c r="K222" s="13"/>
      <c r="L222" s="9"/>
    </row>
    <row r="223">
      <c r="A223" s="10"/>
      <c r="B223" s="10"/>
      <c r="C223" s="10"/>
      <c r="D223" s="10"/>
      <c r="E223" s="29"/>
      <c r="F223" s="13"/>
      <c r="G223" s="13"/>
      <c r="H223" s="13"/>
      <c r="I223" s="13"/>
      <c r="J223" s="13"/>
      <c r="K223" s="13"/>
      <c r="L223" s="9"/>
    </row>
    <row r="224">
      <c r="A224" s="10"/>
      <c r="B224" s="10"/>
      <c r="C224" s="10"/>
      <c r="D224" s="10"/>
      <c r="E224" s="29"/>
      <c r="F224" s="13"/>
      <c r="G224" s="13"/>
      <c r="H224" s="13"/>
      <c r="I224" s="13"/>
      <c r="J224" s="13"/>
      <c r="K224" s="13"/>
      <c r="L224" s="9"/>
    </row>
    <row r="225">
      <c r="A225" s="10"/>
      <c r="B225" s="10"/>
      <c r="C225" s="10"/>
      <c r="D225" s="10"/>
      <c r="E225" s="29"/>
      <c r="F225" s="13"/>
      <c r="G225" s="13"/>
      <c r="H225" s="13"/>
      <c r="I225" s="13"/>
      <c r="J225" s="13"/>
      <c r="K225" s="13"/>
      <c r="L225" s="9"/>
    </row>
    <row r="226">
      <c r="A226" s="10"/>
      <c r="B226" s="10"/>
      <c r="C226" s="10"/>
      <c r="D226" s="10"/>
      <c r="E226" s="29"/>
      <c r="F226" s="13"/>
      <c r="G226" s="13"/>
      <c r="H226" s="13"/>
      <c r="I226" s="13"/>
      <c r="J226" s="13"/>
      <c r="K226" s="13"/>
      <c r="L226" s="9"/>
    </row>
    <row r="227">
      <c r="A227" s="10"/>
      <c r="B227" s="10"/>
      <c r="C227" s="10"/>
      <c r="D227" s="10"/>
      <c r="E227" s="29"/>
      <c r="F227" s="13"/>
      <c r="G227" s="13"/>
      <c r="H227" s="13"/>
      <c r="I227" s="13"/>
      <c r="J227" s="13"/>
      <c r="K227" s="13"/>
      <c r="L227" s="9"/>
    </row>
    <row r="228">
      <c r="A228" s="10"/>
      <c r="B228" s="10"/>
      <c r="C228" s="10"/>
      <c r="D228" s="10"/>
      <c r="E228" s="29"/>
      <c r="F228" s="13"/>
      <c r="G228" s="13"/>
      <c r="H228" s="13"/>
      <c r="I228" s="13"/>
      <c r="J228" s="13"/>
      <c r="K228" s="13"/>
      <c r="L228" s="9"/>
    </row>
    <row r="229">
      <c r="A229" s="10"/>
      <c r="B229" s="10"/>
      <c r="C229" s="10"/>
      <c r="D229" s="10"/>
      <c r="E229" s="29"/>
      <c r="F229" s="13"/>
      <c r="G229" s="13"/>
      <c r="H229" s="13"/>
      <c r="I229" s="13"/>
      <c r="J229" s="13"/>
      <c r="K229" s="13"/>
      <c r="L229" s="9"/>
    </row>
    <row r="230">
      <c r="A230" s="10"/>
      <c r="B230" s="10"/>
      <c r="C230" s="10"/>
      <c r="D230" s="10"/>
      <c r="E230" s="29"/>
      <c r="F230" s="13"/>
      <c r="G230" s="13"/>
      <c r="H230" s="13"/>
      <c r="I230" s="13"/>
      <c r="J230" s="13"/>
      <c r="K230" s="13"/>
      <c r="L230" s="9"/>
    </row>
    <row r="231">
      <c r="A231" s="10"/>
      <c r="B231" s="10"/>
      <c r="C231" s="10"/>
      <c r="D231" s="10"/>
      <c r="E231" s="29"/>
      <c r="F231" s="13"/>
      <c r="G231" s="13"/>
      <c r="H231" s="13"/>
      <c r="I231" s="13"/>
      <c r="J231" s="13"/>
      <c r="K231" s="13"/>
      <c r="L231" s="9"/>
    </row>
    <row r="232">
      <c r="A232" s="10"/>
      <c r="B232" s="10"/>
      <c r="C232" s="10"/>
      <c r="D232" s="10"/>
      <c r="E232" s="29"/>
      <c r="F232" s="13"/>
      <c r="G232" s="13"/>
      <c r="H232" s="13"/>
      <c r="I232" s="13"/>
      <c r="J232" s="13"/>
      <c r="K232" s="13"/>
      <c r="L232" s="9"/>
    </row>
    <row r="233">
      <c r="A233" s="10"/>
      <c r="B233" s="10"/>
      <c r="C233" s="10"/>
      <c r="D233" s="10"/>
      <c r="E233" s="29"/>
      <c r="F233" s="13"/>
      <c r="G233" s="13"/>
      <c r="H233" s="13"/>
      <c r="I233" s="13"/>
      <c r="J233" s="13"/>
      <c r="K233" s="13"/>
      <c r="L233" s="9"/>
    </row>
    <row r="234">
      <c r="A234" s="10"/>
      <c r="B234" s="10"/>
      <c r="C234" s="10"/>
      <c r="D234" s="10"/>
      <c r="E234" s="29"/>
      <c r="F234" s="13"/>
      <c r="G234" s="13"/>
      <c r="H234" s="13"/>
      <c r="I234" s="13"/>
      <c r="J234" s="13"/>
      <c r="K234" s="13"/>
      <c r="L234" s="9"/>
    </row>
    <row r="235">
      <c r="A235" s="10"/>
      <c r="B235" s="10"/>
      <c r="C235" s="10"/>
      <c r="D235" s="10"/>
      <c r="E235" s="29"/>
      <c r="F235" s="13"/>
      <c r="G235" s="13"/>
      <c r="H235" s="13"/>
      <c r="I235" s="13"/>
      <c r="J235" s="13"/>
      <c r="K235" s="13"/>
      <c r="L235" s="9"/>
    </row>
    <row r="236">
      <c r="A236" s="10"/>
      <c r="B236" s="10"/>
      <c r="C236" s="10"/>
      <c r="D236" s="10"/>
      <c r="E236" s="29"/>
      <c r="F236" s="13"/>
      <c r="G236" s="13"/>
      <c r="H236" s="13"/>
      <c r="I236" s="13"/>
      <c r="J236" s="13"/>
      <c r="K236" s="13"/>
      <c r="L236" s="9"/>
    </row>
    <row r="237">
      <c r="A237" s="10"/>
      <c r="B237" s="10"/>
      <c r="C237" s="10"/>
      <c r="D237" s="10"/>
      <c r="E237" s="29"/>
      <c r="F237" s="13"/>
      <c r="G237" s="13"/>
      <c r="H237" s="13"/>
      <c r="I237" s="13"/>
      <c r="J237" s="13"/>
      <c r="K237" s="13"/>
      <c r="L237" s="9"/>
    </row>
    <row r="238">
      <c r="A238" s="10"/>
      <c r="B238" s="10"/>
      <c r="C238" s="10"/>
      <c r="D238" s="10"/>
      <c r="E238" s="29"/>
      <c r="F238" s="13"/>
      <c r="G238" s="13"/>
      <c r="H238" s="13"/>
      <c r="I238" s="13"/>
      <c r="J238" s="13"/>
      <c r="K238" s="13"/>
      <c r="L238" s="9"/>
    </row>
    <row r="239">
      <c r="A239" s="10"/>
      <c r="B239" s="10"/>
      <c r="C239" s="10"/>
      <c r="D239" s="10"/>
      <c r="E239" s="29"/>
      <c r="F239" s="13"/>
      <c r="G239" s="13"/>
      <c r="H239" s="13"/>
      <c r="I239" s="13"/>
      <c r="J239" s="13"/>
      <c r="K239" s="13"/>
      <c r="L239" s="9"/>
    </row>
    <row r="240">
      <c r="A240" s="10"/>
      <c r="B240" s="10"/>
      <c r="C240" s="10"/>
      <c r="D240" s="10"/>
      <c r="E240" s="29"/>
      <c r="F240" s="13"/>
      <c r="G240" s="13"/>
      <c r="H240" s="13"/>
      <c r="I240" s="13"/>
      <c r="J240" s="13"/>
      <c r="K240" s="13"/>
      <c r="L240" s="9"/>
    </row>
    <row r="241">
      <c r="A241" s="10"/>
      <c r="B241" s="10"/>
      <c r="C241" s="10"/>
      <c r="D241" s="10"/>
      <c r="E241" s="29"/>
      <c r="F241" s="13"/>
      <c r="G241" s="13"/>
      <c r="H241" s="13"/>
      <c r="I241" s="13"/>
      <c r="J241" s="13"/>
      <c r="K241" s="13"/>
      <c r="L241" s="9"/>
    </row>
    <row r="242">
      <c r="A242" s="10"/>
      <c r="B242" s="10"/>
      <c r="C242" s="10"/>
      <c r="D242" s="10"/>
      <c r="E242" s="29"/>
      <c r="F242" s="13"/>
      <c r="G242" s="13"/>
      <c r="H242" s="13"/>
      <c r="I242" s="13"/>
      <c r="J242" s="13"/>
      <c r="K242" s="13"/>
      <c r="L242" s="9"/>
    </row>
    <row r="243">
      <c r="A243" s="10"/>
      <c r="B243" s="10"/>
      <c r="C243" s="10"/>
      <c r="D243" s="10"/>
      <c r="E243" s="29"/>
      <c r="F243" s="13"/>
      <c r="G243" s="13"/>
      <c r="H243" s="13"/>
      <c r="I243" s="13"/>
      <c r="J243" s="13"/>
      <c r="K243" s="13"/>
      <c r="L243" s="9"/>
    </row>
    <row r="244">
      <c r="A244" s="10"/>
      <c r="B244" s="10"/>
      <c r="C244" s="10"/>
      <c r="D244" s="10"/>
      <c r="E244" s="29"/>
      <c r="F244" s="13"/>
      <c r="G244" s="13"/>
      <c r="H244" s="13"/>
      <c r="I244" s="13"/>
      <c r="J244" s="13"/>
      <c r="K244" s="13"/>
      <c r="L244" s="9"/>
    </row>
    <row r="245">
      <c r="A245" s="10"/>
      <c r="B245" s="10"/>
      <c r="C245" s="10"/>
      <c r="D245" s="10"/>
      <c r="E245" s="29"/>
      <c r="F245" s="13"/>
      <c r="G245" s="13"/>
      <c r="H245" s="13"/>
      <c r="I245" s="13"/>
      <c r="J245" s="13"/>
      <c r="K245" s="13"/>
      <c r="L245" s="9"/>
    </row>
    <row r="246">
      <c r="A246" s="10"/>
      <c r="B246" s="10"/>
      <c r="C246" s="10"/>
      <c r="D246" s="10"/>
      <c r="E246" s="29"/>
      <c r="F246" s="13"/>
      <c r="G246" s="13"/>
      <c r="H246" s="13"/>
      <c r="I246" s="13"/>
      <c r="J246" s="13"/>
      <c r="K246" s="13"/>
      <c r="L246" s="9"/>
    </row>
    <row r="247">
      <c r="A247" s="10"/>
      <c r="B247" s="10"/>
      <c r="C247" s="10"/>
      <c r="D247" s="10"/>
      <c r="E247" s="29"/>
      <c r="F247" s="13"/>
      <c r="G247" s="13"/>
      <c r="H247" s="13"/>
      <c r="I247" s="13"/>
      <c r="J247" s="13"/>
      <c r="K247" s="13"/>
      <c r="L247" s="9"/>
    </row>
    <row r="248">
      <c r="A248" s="10"/>
      <c r="B248" s="10"/>
      <c r="C248" s="10"/>
      <c r="D248" s="10"/>
      <c r="E248" s="29"/>
      <c r="F248" s="13"/>
      <c r="G248" s="13"/>
      <c r="H248" s="13"/>
      <c r="I248" s="13"/>
      <c r="J248" s="13"/>
      <c r="K248" s="13"/>
      <c r="L248" s="9"/>
    </row>
    <row r="249">
      <c r="A249" s="10"/>
      <c r="B249" s="10"/>
      <c r="C249" s="10"/>
      <c r="D249" s="10"/>
      <c r="E249" s="29"/>
      <c r="F249" s="13"/>
      <c r="G249" s="13"/>
      <c r="H249" s="13"/>
      <c r="I249" s="13"/>
      <c r="J249" s="13"/>
      <c r="K249" s="13"/>
      <c r="L249" s="9"/>
    </row>
    <row r="250">
      <c r="A250" s="10"/>
      <c r="B250" s="10"/>
      <c r="C250" s="10"/>
      <c r="D250" s="10"/>
      <c r="E250" s="29"/>
      <c r="F250" s="13"/>
      <c r="G250" s="13"/>
      <c r="H250" s="13"/>
      <c r="I250" s="13"/>
      <c r="J250" s="13"/>
      <c r="K250" s="13"/>
      <c r="L250" s="9"/>
    </row>
    <row r="251">
      <c r="A251" s="10"/>
      <c r="B251" s="10"/>
      <c r="C251" s="10"/>
      <c r="D251" s="10"/>
      <c r="E251" s="29"/>
      <c r="F251" s="13"/>
      <c r="G251" s="13"/>
      <c r="H251" s="13"/>
      <c r="I251" s="13"/>
      <c r="J251" s="13"/>
      <c r="K251" s="13"/>
      <c r="L251" s="9"/>
    </row>
    <row r="252">
      <c r="A252" s="10"/>
      <c r="B252" s="10"/>
      <c r="C252" s="10"/>
      <c r="D252" s="10"/>
      <c r="E252" s="29"/>
      <c r="F252" s="13"/>
      <c r="G252" s="13"/>
      <c r="H252" s="13"/>
      <c r="I252" s="13"/>
      <c r="J252" s="13"/>
      <c r="K252" s="13"/>
      <c r="L252" s="9"/>
    </row>
    <row r="253">
      <c r="A253" s="10"/>
      <c r="B253" s="10"/>
      <c r="C253" s="10"/>
      <c r="D253" s="10"/>
      <c r="E253" s="29"/>
      <c r="F253" s="13"/>
      <c r="G253" s="13"/>
      <c r="H253" s="13"/>
      <c r="I253" s="13"/>
      <c r="J253" s="13"/>
      <c r="K253" s="13"/>
      <c r="L253" s="9"/>
    </row>
    <row r="254">
      <c r="A254" s="10"/>
      <c r="B254" s="10"/>
      <c r="C254" s="10"/>
      <c r="D254" s="10"/>
      <c r="E254" s="29"/>
      <c r="F254" s="13"/>
      <c r="G254" s="13"/>
      <c r="H254" s="13"/>
      <c r="I254" s="13"/>
      <c r="J254" s="13"/>
      <c r="K254" s="13"/>
      <c r="L254" s="9"/>
    </row>
    <row r="255">
      <c r="A255" s="10"/>
      <c r="B255" s="10"/>
      <c r="C255" s="10"/>
      <c r="D255" s="10"/>
      <c r="E255" s="29"/>
      <c r="F255" s="13"/>
      <c r="G255" s="13"/>
      <c r="H255" s="13"/>
      <c r="I255" s="13"/>
      <c r="J255" s="13"/>
      <c r="K255" s="13"/>
      <c r="L255" s="9"/>
    </row>
    <row r="256">
      <c r="A256" s="10"/>
      <c r="B256" s="10"/>
      <c r="C256" s="10"/>
      <c r="D256" s="10"/>
      <c r="E256" s="29"/>
      <c r="F256" s="13"/>
      <c r="G256" s="13"/>
      <c r="H256" s="13"/>
      <c r="I256" s="13"/>
      <c r="J256" s="13"/>
      <c r="K256" s="13"/>
      <c r="L256" s="9"/>
    </row>
    <row r="257">
      <c r="A257" s="10"/>
      <c r="B257" s="10"/>
      <c r="C257" s="10"/>
      <c r="D257" s="10"/>
      <c r="E257" s="29"/>
      <c r="F257" s="13"/>
      <c r="G257" s="13"/>
      <c r="H257" s="13"/>
      <c r="I257" s="13"/>
      <c r="J257" s="13"/>
      <c r="K257" s="13"/>
      <c r="L257" s="9"/>
    </row>
    <row r="258">
      <c r="A258" s="10"/>
      <c r="B258" s="10"/>
      <c r="C258" s="10"/>
      <c r="D258" s="10"/>
      <c r="E258" s="29"/>
      <c r="F258" s="13"/>
      <c r="G258" s="13"/>
      <c r="H258" s="13"/>
      <c r="I258" s="13"/>
      <c r="J258" s="13"/>
      <c r="K258" s="13"/>
      <c r="L258" s="9"/>
    </row>
    <row r="259">
      <c r="A259" s="10"/>
      <c r="B259" s="10"/>
      <c r="C259" s="10"/>
      <c r="D259" s="10"/>
      <c r="E259" s="29"/>
      <c r="F259" s="13"/>
      <c r="G259" s="13"/>
      <c r="H259" s="13"/>
      <c r="I259" s="13"/>
      <c r="J259" s="13"/>
      <c r="K259" s="13"/>
      <c r="L259" s="9"/>
    </row>
    <row r="260">
      <c r="A260" s="10"/>
      <c r="B260" s="10"/>
      <c r="C260" s="10"/>
      <c r="D260" s="10"/>
      <c r="E260" s="29"/>
      <c r="F260" s="13"/>
      <c r="G260" s="13"/>
      <c r="H260" s="13"/>
      <c r="I260" s="13"/>
      <c r="J260" s="13"/>
      <c r="K260" s="13"/>
      <c r="L260" s="9"/>
    </row>
    <row r="261">
      <c r="A261" s="10"/>
      <c r="B261" s="10"/>
      <c r="C261" s="10"/>
      <c r="D261" s="10"/>
      <c r="E261" s="29"/>
      <c r="F261" s="13"/>
      <c r="G261" s="13"/>
      <c r="H261" s="13"/>
      <c r="I261" s="13"/>
      <c r="J261" s="13"/>
      <c r="K261" s="13"/>
      <c r="L261" s="9"/>
    </row>
    <row r="262">
      <c r="A262" s="10"/>
      <c r="B262" s="10"/>
      <c r="C262" s="10"/>
      <c r="D262" s="10"/>
      <c r="E262" s="29"/>
      <c r="F262" s="13"/>
      <c r="G262" s="13"/>
      <c r="H262" s="13"/>
      <c r="I262" s="13"/>
      <c r="J262" s="13"/>
      <c r="K262" s="13"/>
      <c r="L262" s="9"/>
    </row>
    <row r="263">
      <c r="A263" s="10"/>
      <c r="B263" s="10"/>
      <c r="C263" s="10"/>
      <c r="D263" s="10"/>
      <c r="E263" s="29"/>
      <c r="F263" s="13"/>
      <c r="G263" s="13"/>
      <c r="H263" s="13"/>
      <c r="I263" s="13"/>
      <c r="J263" s="13"/>
      <c r="K263" s="13"/>
      <c r="L263" s="9"/>
    </row>
    <row r="264">
      <c r="A264" s="10"/>
      <c r="B264" s="10"/>
      <c r="C264" s="10"/>
      <c r="D264" s="10"/>
      <c r="E264" s="29"/>
      <c r="F264" s="13"/>
      <c r="G264" s="13"/>
      <c r="H264" s="13"/>
      <c r="I264" s="13"/>
      <c r="J264" s="13"/>
      <c r="K264" s="13"/>
      <c r="L264" s="9"/>
    </row>
    <row r="265">
      <c r="A265" s="10"/>
      <c r="B265" s="10"/>
      <c r="C265" s="10"/>
      <c r="D265" s="10"/>
      <c r="E265" s="29"/>
      <c r="F265" s="13"/>
      <c r="G265" s="13"/>
      <c r="H265" s="13"/>
      <c r="I265" s="13"/>
      <c r="J265" s="13"/>
      <c r="K265" s="13"/>
      <c r="L265" s="9"/>
    </row>
    <row r="266">
      <c r="A266" s="10"/>
      <c r="B266" s="10"/>
      <c r="C266" s="10"/>
      <c r="D266" s="10"/>
      <c r="E266" s="29"/>
      <c r="F266" s="13"/>
      <c r="G266" s="13"/>
      <c r="H266" s="13"/>
      <c r="I266" s="13"/>
      <c r="J266" s="13"/>
      <c r="K266" s="13"/>
      <c r="L266" s="9"/>
    </row>
    <row r="267">
      <c r="A267" s="10"/>
      <c r="B267" s="10"/>
      <c r="C267" s="10"/>
      <c r="D267" s="10"/>
      <c r="E267" s="29"/>
      <c r="F267" s="13"/>
      <c r="G267" s="13"/>
      <c r="H267" s="13"/>
      <c r="I267" s="13"/>
      <c r="J267" s="13"/>
      <c r="K267" s="13"/>
      <c r="L267" s="9"/>
    </row>
    <row r="268">
      <c r="A268" s="10"/>
      <c r="B268" s="10"/>
      <c r="C268" s="10"/>
      <c r="D268" s="10"/>
      <c r="E268" s="29"/>
      <c r="F268" s="13"/>
      <c r="G268" s="13"/>
      <c r="H268" s="13"/>
      <c r="I268" s="13"/>
      <c r="J268" s="13"/>
      <c r="K268" s="13"/>
      <c r="L268" s="9"/>
    </row>
    <row r="269">
      <c r="A269" s="10"/>
      <c r="B269" s="10"/>
      <c r="C269" s="10"/>
      <c r="D269" s="10"/>
      <c r="E269" s="29"/>
      <c r="F269" s="13"/>
      <c r="G269" s="13"/>
      <c r="H269" s="13"/>
      <c r="I269" s="13"/>
      <c r="J269" s="13"/>
      <c r="K269" s="13"/>
      <c r="L269" s="9"/>
    </row>
    <row r="270">
      <c r="A270" s="10"/>
      <c r="B270" s="10"/>
      <c r="C270" s="10"/>
      <c r="D270" s="10"/>
      <c r="E270" s="29"/>
      <c r="F270" s="13"/>
      <c r="G270" s="13"/>
      <c r="H270" s="13"/>
      <c r="I270" s="13"/>
      <c r="J270" s="13"/>
      <c r="K270" s="13"/>
      <c r="L270" s="9"/>
    </row>
    <row r="271">
      <c r="A271" s="10"/>
      <c r="B271" s="10"/>
      <c r="C271" s="10"/>
      <c r="D271" s="10"/>
      <c r="E271" s="29"/>
      <c r="F271" s="13"/>
      <c r="G271" s="13"/>
      <c r="H271" s="13"/>
      <c r="I271" s="13"/>
      <c r="J271" s="13"/>
      <c r="K271" s="13"/>
      <c r="L271" s="9"/>
    </row>
    <row r="272">
      <c r="A272" s="10"/>
      <c r="B272" s="10"/>
      <c r="C272" s="10"/>
      <c r="D272" s="10"/>
      <c r="E272" s="29"/>
      <c r="F272" s="13"/>
      <c r="G272" s="13"/>
      <c r="H272" s="13"/>
      <c r="I272" s="13"/>
      <c r="J272" s="13"/>
      <c r="K272" s="13"/>
      <c r="L272" s="9"/>
    </row>
    <row r="273">
      <c r="A273" s="10"/>
      <c r="B273" s="10"/>
      <c r="C273" s="10"/>
      <c r="D273" s="10"/>
      <c r="E273" s="29"/>
      <c r="F273" s="13"/>
      <c r="G273" s="13"/>
      <c r="H273" s="13"/>
      <c r="I273" s="13"/>
      <c r="J273" s="13"/>
      <c r="K273" s="13"/>
      <c r="L273" s="9"/>
    </row>
    <row r="274">
      <c r="A274" s="10"/>
      <c r="B274" s="10"/>
      <c r="C274" s="10"/>
      <c r="D274" s="10"/>
      <c r="E274" s="29"/>
      <c r="F274" s="13"/>
      <c r="G274" s="13"/>
      <c r="H274" s="13"/>
      <c r="I274" s="13"/>
      <c r="J274" s="13"/>
      <c r="K274" s="13"/>
      <c r="L274" s="9"/>
    </row>
    <row r="275">
      <c r="A275" s="10"/>
      <c r="B275" s="10"/>
      <c r="C275" s="10"/>
      <c r="D275" s="10"/>
      <c r="E275" s="29"/>
      <c r="F275" s="13"/>
      <c r="G275" s="13"/>
      <c r="H275" s="13"/>
      <c r="I275" s="13"/>
      <c r="J275" s="13"/>
      <c r="K275" s="13"/>
      <c r="L275" s="9"/>
    </row>
    <row r="276">
      <c r="A276" s="10"/>
      <c r="B276" s="10"/>
      <c r="C276" s="10"/>
      <c r="D276" s="10"/>
      <c r="E276" s="29"/>
      <c r="F276" s="13"/>
      <c r="G276" s="13"/>
      <c r="H276" s="13"/>
      <c r="I276" s="13"/>
      <c r="J276" s="13"/>
      <c r="K276" s="13"/>
      <c r="L276" s="9"/>
    </row>
    <row r="277">
      <c r="A277" s="10"/>
      <c r="B277" s="10"/>
      <c r="C277" s="10"/>
      <c r="D277" s="10"/>
      <c r="E277" s="29"/>
      <c r="F277" s="13"/>
      <c r="G277" s="13"/>
      <c r="H277" s="13"/>
      <c r="I277" s="13"/>
      <c r="J277" s="13"/>
      <c r="K277" s="13"/>
      <c r="L277" s="9"/>
    </row>
    <row r="278">
      <c r="A278" s="10"/>
      <c r="B278" s="10"/>
      <c r="C278" s="10"/>
      <c r="D278" s="10"/>
      <c r="E278" s="29"/>
      <c r="F278" s="13"/>
      <c r="G278" s="13"/>
      <c r="H278" s="13"/>
      <c r="I278" s="13"/>
      <c r="J278" s="13"/>
      <c r="K278" s="13"/>
      <c r="L278" s="9"/>
    </row>
    <row r="279">
      <c r="A279" s="10"/>
      <c r="B279" s="10"/>
      <c r="C279" s="10"/>
      <c r="D279" s="10"/>
      <c r="E279" s="29"/>
      <c r="F279" s="13"/>
      <c r="G279" s="13"/>
      <c r="H279" s="13"/>
      <c r="I279" s="13"/>
      <c r="J279" s="13"/>
      <c r="K279" s="13"/>
      <c r="L279" s="9"/>
    </row>
    <row r="280">
      <c r="A280" s="10"/>
      <c r="B280" s="10"/>
      <c r="C280" s="10"/>
      <c r="D280" s="10"/>
      <c r="E280" s="29"/>
      <c r="F280" s="13"/>
      <c r="G280" s="13"/>
      <c r="H280" s="13"/>
      <c r="I280" s="13"/>
      <c r="J280" s="13"/>
      <c r="K280" s="13"/>
      <c r="L280" s="9"/>
    </row>
    <row r="281">
      <c r="A281" s="10"/>
      <c r="B281" s="10"/>
      <c r="C281" s="10"/>
      <c r="D281" s="10"/>
      <c r="E281" s="29"/>
      <c r="F281" s="13"/>
      <c r="G281" s="13"/>
      <c r="H281" s="13"/>
      <c r="I281" s="13"/>
      <c r="J281" s="13"/>
      <c r="K281" s="13"/>
      <c r="L281" s="9"/>
    </row>
    <row r="282">
      <c r="A282" s="10"/>
      <c r="B282" s="10"/>
      <c r="C282" s="10"/>
      <c r="D282" s="10"/>
      <c r="E282" s="29"/>
      <c r="F282" s="13"/>
      <c r="G282" s="13"/>
      <c r="H282" s="13"/>
      <c r="I282" s="13"/>
      <c r="J282" s="13"/>
      <c r="K282" s="13"/>
      <c r="L282" s="9"/>
    </row>
    <row r="283">
      <c r="A283" s="10"/>
      <c r="B283" s="10"/>
      <c r="C283" s="10"/>
      <c r="D283" s="10"/>
      <c r="E283" s="29"/>
      <c r="F283" s="13"/>
      <c r="G283" s="13"/>
      <c r="H283" s="13"/>
      <c r="I283" s="13"/>
      <c r="J283" s="13"/>
      <c r="K283" s="13"/>
      <c r="L283" s="9"/>
    </row>
    <row r="284">
      <c r="A284" s="10"/>
      <c r="B284" s="10"/>
      <c r="C284" s="10"/>
      <c r="D284" s="10"/>
      <c r="E284" s="29"/>
      <c r="F284" s="13"/>
      <c r="G284" s="13"/>
      <c r="H284" s="13"/>
      <c r="I284" s="13"/>
      <c r="J284" s="13"/>
      <c r="K284" s="13"/>
      <c r="L284" s="9"/>
    </row>
    <row r="285">
      <c r="A285" s="10"/>
      <c r="B285" s="10"/>
      <c r="C285" s="10"/>
      <c r="D285" s="10"/>
      <c r="E285" s="29"/>
      <c r="F285" s="13"/>
      <c r="G285" s="13"/>
      <c r="H285" s="13"/>
      <c r="I285" s="13"/>
      <c r="J285" s="13"/>
      <c r="K285" s="13"/>
      <c r="L285" s="9"/>
    </row>
    <row r="286">
      <c r="A286" s="10"/>
      <c r="B286" s="10"/>
      <c r="C286" s="10"/>
      <c r="D286" s="10"/>
      <c r="E286" s="29"/>
      <c r="F286" s="13"/>
      <c r="G286" s="13"/>
      <c r="H286" s="13"/>
      <c r="I286" s="13"/>
      <c r="J286" s="13"/>
      <c r="K286" s="13"/>
      <c r="L286" s="9"/>
    </row>
    <row r="287">
      <c r="A287" s="10"/>
      <c r="B287" s="10"/>
      <c r="C287" s="10"/>
      <c r="D287" s="10"/>
      <c r="E287" s="29"/>
      <c r="F287" s="13"/>
      <c r="G287" s="13"/>
      <c r="H287" s="13"/>
      <c r="I287" s="13"/>
      <c r="J287" s="13"/>
      <c r="K287" s="13"/>
      <c r="L287" s="9"/>
    </row>
    <row r="288">
      <c r="A288" s="10"/>
      <c r="B288" s="10"/>
      <c r="C288" s="10"/>
      <c r="D288" s="10"/>
      <c r="E288" s="29"/>
      <c r="F288" s="13"/>
      <c r="G288" s="13"/>
      <c r="H288" s="13"/>
      <c r="I288" s="13"/>
      <c r="J288" s="13"/>
      <c r="K288" s="13"/>
      <c r="L288" s="9"/>
    </row>
    <row r="289">
      <c r="A289" s="10"/>
      <c r="B289" s="10"/>
      <c r="C289" s="10"/>
      <c r="D289" s="10"/>
      <c r="E289" s="29"/>
      <c r="F289" s="13"/>
      <c r="G289" s="13"/>
      <c r="H289" s="13"/>
      <c r="I289" s="13"/>
      <c r="J289" s="13"/>
      <c r="K289" s="13"/>
      <c r="L289" s="9"/>
    </row>
    <row r="290">
      <c r="A290" s="10"/>
      <c r="B290" s="10"/>
      <c r="C290" s="10"/>
      <c r="D290" s="10"/>
      <c r="E290" s="29"/>
      <c r="F290" s="13"/>
      <c r="G290" s="13"/>
      <c r="H290" s="13"/>
      <c r="I290" s="13"/>
      <c r="J290" s="13"/>
      <c r="K290" s="13"/>
      <c r="L290" s="9"/>
    </row>
    <row r="291">
      <c r="A291" s="10"/>
      <c r="B291" s="10"/>
      <c r="C291" s="10"/>
      <c r="D291" s="10"/>
      <c r="E291" s="29"/>
      <c r="F291" s="13"/>
      <c r="G291" s="13"/>
      <c r="H291" s="13"/>
      <c r="I291" s="13"/>
      <c r="J291" s="13"/>
      <c r="K291" s="13"/>
      <c r="L291" s="9"/>
    </row>
    <row r="292">
      <c r="A292" s="10"/>
      <c r="B292" s="10"/>
      <c r="C292" s="10"/>
      <c r="D292" s="10"/>
      <c r="E292" s="29"/>
      <c r="F292" s="13"/>
      <c r="G292" s="13"/>
      <c r="H292" s="13"/>
      <c r="I292" s="13"/>
      <c r="J292" s="13"/>
      <c r="K292" s="13"/>
      <c r="L292" s="9"/>
    </row>
    <row r="293">
      <c r="A293" s="10"/>
      <c r="B293" s="10"/>
      <c r="C293" s="10"/>
      <c r="D293" s="10"/>
      <c r="E293" s="29"/>
      <c r="F293" s="13"/>
      <c r="G293" s="13"/>
      <c r="H293" s="13"/>
      <c r="I293" s="13"/>
      <c r="J293" s="13"/>
      <c r="K293" s="13"/>
      <c r="L293" s="9"/>
    </row>
    <row r="294">
      <c r="A294" s="10"/>
      <c r="B294" s="10"/>
      <c r="C294" s="10"/>
      <c r="D294" s="10"/>
      <c r="E294" s="29"/>
      <c r="F294" s="13"/>
      <c r="G294" s="13"/>
      <c r="H294" s="13"/>
      <c r="I294" s="13"/>
      <c r="J294" s="13"/>
      <c r="K294" s="13"/>
      <c r="L294" s="9"/>
    </row>
    <row r="295">
      <c r="A295" s="10"/>
      <c r="B295" s="10"/>
      <c r="C295" s="10"/>
      <c r="D295" s="10"/>
      <c r="E295" s="29"/>
      <c r="F295" s="13"/>
      <c r="G295" s="13"/>
      <c r="H295" s="13"/>
      <c r="I295" s="13"/>
      <c r="J295" s="13"/>
      <c r="K295" s="13"/>
      <c r="L295" s="9"/>
    </row>
    <row r="296">
      <c r="A296" s="10"/>
      <c r="B296" s="10"/>
      <c r="C296" s="10"/>
      <c r="D296" s="10"/>
      <c r="E296" s="29"/>
      <c r="F296" s="13"/>
      <c r="G296" s="13"/>
      <c r="H296" s="13"/>
      <c r="I296" s="13"/>
      <c r="J296" s="13"/>
      <c r="K296" s="13"/>
      <c r="L296" s="9"/>
    </row>
    <row r="297">
      <c r="A297" s="10"/>
      <c r="B297" s="10"/>
      <c r="C297" s="10"/>
      <c r="D297" s="10"/>
      <c r="E297" s="29"/>
      <c r="F297" s="13"/>
      <c r="G297" s="13"/>
      <c r="H297" s="13"/>
      <c r="I297" s="13"/>
      <c r="J297" s="13"/>
      <c r="K297" s="13"/>
      <c r="L297" s="9"/>
    </row>
    <row r="298">
      <c r="A298" s="10"/>
      <c r="B298" s="10"/>
      <c r="C298" s="10"/>
      <c r="D298" s="10"/>
      <c r="E298" s="29"/>
      <c r="F298" s="13"/>
      <c r="G298" s="13"/>
      <c r="H298" s="13"/>
      <c r="I298" s="13"/>
      <c r="J298" s="13"/>
      <c r="K298" s="13"/>
      <c r="L298" s="9"/>
    </row>
    <row r="299">
      <c r="A299" s="10"/>
      <c r="B299" s="10"/>
      <c r="C299" s="10"/>
      <c r="D299" s="10"/>
      <c r="E299" s="29"/>
      <c r="F299" s="13"/>
      <c r="G299" s="13"/>
      <c r="H299" s="13"/>
      <c r="I299" s="13"/>
      <c r="J299" s="13"/>
      <c r="K299" s="13"/>
      <c r="L299" s="9"/>
    </row>
    <row r="300">
      <c r="A300" s="10"/>
      <c r="B300" s="10"/>
      <c r="C300" s="10"/>
      <c r="D300" s="10"/>
      <c r="E300" s="29"/>
      <c r="F300" s="13"/>
      <c r="G300" s="13"/>
      <c r="H300" s="13"/>
      <c r="I300" s="13"/>
      <c r="J300" s="13"/>
      <c r="K300" s="13"/>
      <c r="L300" s="9"/>
    </row>
    <row r="301">
      <c r="A301" s="10"/>
      <c r="B301" s="10"/>
      <c r="C301" s="10"/>
      <c r="D301" s="10"/>
      <c r="E301" s="29"/>
      <c r="F301" s="13"/>
      <c r="G301" s="13"/>
      <c r="H301" s="13"/>
      <c r="I301" s="13"/>
      <c r="J301" s="13"/>
      <c r="K301" s="13"/>
      <c r="L301" s="9"/>
    </row>
    <row r="302">
      <c r="A302" s="10"/>
      <c r="B302" s="10"/>
      <c r="C302" s="10"/>
      <c r="D302" s="10"/>
      <c r="E302" s="29"/>
      <c r="F302" s="13"/>
      <c r="G302" s="13"/>
      <c r="H302" s="13"/>
      <c r="I302" s="13"/>
      <c r="J302" s="13"/>
      <c r="K302" s="13"/>
      <c r="L302" s="9"/>
    </row>
    <row r="303">
      <c r="A303" s="10"/>
      <c r="B303" s="10"/>
      <c r="C303" s="10"/>
      <c r="D303" s="10"/>
      <c r="E303" s="29"/>
      <c r="F303" s="13"/>
      <c r="G303" s="13"/>
      <c r="H303" s="13"/>
      <c r="I303" s="13"/>
      <c r="J303" s="13"/>
      <c r="K303" s="13"/>
      <c r="L303" s="9"/>
    </row>
    <row r="304">
      <c r="A304" s="10"/>
      <c r="B304" s="10"/>
      <c r="C304" s="10"/>
      <c r="D304" s="10"/>
      <c r="E304" s="29"/>
      <c r="F304" s="13"/>
      <c r="G304" s="13"/>
      <c r="H304" s="13"/>
      <c r="I304" s="13"/>
      <c r="J304" s="13"/>
      <c r="K304" s="13"/>
      <c r="L304" s="9"/>
    </row>
    <row r="305">
      <c r="A305" s="10"/>
      <c r="B305" s="10"/>
      <c r="C305" s="10"/>
      <c r="D305" s="10"/>
      <c r="E305" s="29"/>
      <c r="F305" s="13"/>
      <c r="G305" s="13"/>
      <c r="H305" s="13"/>
      <c r="I305" s="13"/>
      <c r="J305" s="13"/>
      <c r="K305" s="13"/>
      <c r="L305" s="9"/>
    </row>
    <row r="306">
      <c r="A306" s="10"/>
      <c r="B306" s="10"/>
      <c r="C306" s="10"/>
      <c r="D306" s="10"/>
      <c r="E306" s="29"/>
      <c r="F306" s="13"/>
      <c r="G306" s="13"/>
      <c r="H306" s="13"/>
      <c r="I306" s="13"/>
      <c r="J306" s="13"/>
      <c r="K306" s="13"/>
      <c r="L306" s="9"/>
    </row>
    <row r="307">
      <c r="A307" s="10"/>
      <c r="B307" s="10"/>
      <c r="C307" s="10"/>
      <c r="D307" s="10"/>
      <c r="E307" s="29"/>
      <c r="F307" s="13"/>
      <c r="G307" s="13"/>
      <c r="H307" s="13"/>
      <c r="I307" s="13"/>
      <c r="J307" s="13"/>
      <c r="K307" s="13"/>
      <c r="L307" s="9"/>
    </row>
    <row r="308">
      <c r="A308" s="10"/>
      <c r="B308" s="10"/>
      <c r="C308" s="10"/>
      <c r="D308" s="10"/>
      <c r="E308" s="29"/>
      <c r="F308" s="13"/>
      <c r="G308" s="13"/>
      <c r="H308" s="13"/>
      <c r="I308" s="13"/>
      <c r="J308" s="13"/>
      <c r="K308" s="13"/>
      <c r="L308" s="9"/>
    </row>
    <row r="309">
      <c r="A309" s="10"/>
      <c r="B309" s="10"/>
      <c r="C309" s="10"/>
      <c r="D309" s="10"/>
      <c r="E309" s="29"/>
      <c r="F309" s="13"/>
      <c r="G309" s="13"/>
      <c r="H309" s="13"/>
      <c r="I309" s="13"/>
      <c r="J309" s="13"/>
      <c r="K309" s="13"/>
      <c r="L309" s="9"/>
    </row>
    <row r="310">
      <c r="A310" s="10"/>
      <c r="B310" s="10"/>
      <c r="C310" s="10"/>
      <c r="D310" s="10"/>
      <c r="E310" s="29"/>
      <c r="F310" s="13"/>
      <c r="G310" s="13"/>
      <c r="H310" s="13"/>
      <c r="I310" s="13"/>
      <c r="J310" s="13"/>
      <c r="K310" s="13"/>
      <c r="L310" s="9"/>
    </row>
    <row r="311">
      <c r="A311" s="10"/>
      <c r="B311" s="10"/>
      <c r="C311" s="10"/>
      <c r="D311" s="10"/>
      <c r="E311" s="29"/>
      <c r="F311" s="13"/>
      <c r="G311" s="13"/>
      <c r="H311" s="13"/>
      <c r="I311" s="13"/>
      <c r="J311" s="13"/>
      <c r="K311" s="13"/>
      <c r="L311" s="9"/>
    </row>
    <row r="312">
      <c r="A312" s="10"/>
      <c r="B312" s="10"/>
      <c r="C312" s="10"/>
      <c r="D312" s="10"/>
      <c r="E312" s="29"/>
      <c r="F312" s="13"/>
      <c r="G312" s="13"/>
      <c r="H312" s="13"/>
      <c r="I312" s="13"/>
      <c r="J312" s="13"/>
      <c r="K312" s="13"/>
      <c r="L312" s="9"/>
    </row>
    <row r="313">
      <c r="A313" s="10"/>
      <c r="B313" s="10"/>
      <c r="C313" s="10"/>
      <c r="D313" s="10"/>
      <c r="E313" s="29"/>
      <c r="F313" s="13"/>
      <c r="G313" s="13"/>
      <c r="H313" s="13"/>
      <c r="I313" s="13"/>
      <c r="J313" s="13"/>
      <c r="K313" s="13"/>
      <c r="L313" s="9"/>
    </row>
    <row r="314">
      <c r="A314" s="10"/>
      <c r="B314" s="10"/>
      <c r="C314" s="10"/>
      <c r="D314" s="10"/>
      <c r="E314" s="29"/>
      <c r="F314" s="13"/>
      <c r="G314" s="13"/>
      <c r="H314" s="13"/>
      <c r="I314" s="13"/>
      <c r="J314" s="13"/>
      <c r="K314" s="13"/>
      <c r="L314" s="9"/>
    </row>
    <row r="315">
      <c r="A315" s="10"/>
      <c r="B315" s="10"/>
      <c r="C315" s="10"/>
      <c r="D315" s="10"/>
      <c r="E315" s="29"/>
      <c r="F315" s="13"/>
      <c r="G315" s="13"/>
      <c r="H315" s="13"/>
      <c r="I315" s="13"/>
      <c r="J315" s="13"/>
      <c r="K315" s="13"/>
      <c r="L315" s="9"/>
    </row>
    <row r="316">
      <c r="A316" s="10"/>
      <c r="B316" s="10"/>
      <c r="C316" s="10"/>
      <c r="D316" s="10"/>
      <c r="E316" s="29"/>
      <c r="F316" s="13"/>
      <c r="G316" s="13"/>
      <c r="H316" s="13"/>
      <c r="I316" s="13"/>
      <c r="J316" s="13"/>
      <c r="K316" s="13"/>
      <c r="L316" s="9"/>
    </row>
    <row r="317">
      <c r="A317" s="10"/>
      <c r="B317" s="10"/>
      <c r="C317" s="10"/>
      <c r="D317" s="10"/>
      <c r="E317" s="29"/>
      <c r="F317" s="13"/>
      <c r="G317" s="13"/>
      <c r="H317" s="13"/>
      <c r="I317" s="13"/>
      <c r="J317" s="13"/>
      <c r="K317" s="13"/>
      <c r="L317" s="9"/>
    </row>
    <row r="318">
      <c r="A318" s="10"/>
      <c r="B318" s="10"/>
      <c r="C318" s="10"/>
      <c r="D318" s="10"/>
      <c r="E318" s="29"/>
      <c r="F318" s="13"/>
      <c r="G318" s="13"/>
      <c r="H318" s="13"/>
      <c r="I318" s="13"/>
      <c r="J318" s="13"/>
      <c r="K318" s="13"/>
      <c r="L318" s="9"/>
    </row>
    <row r="319">
      <c r="A319" s="10"/>
      <c r="B319" s="10"/>
      <c r="C319" s="10"/>
      <c r="D319" s="10"/>
      <c r="E319" s="29"/>
      <c r="F319" s="13"/>
      <c r="G319" s="13"/>
      <c r="H319" s="13"/>
      <c r="I319" s="13"/>
      <c r="J319" s="13"/>
      <c r="K319" s="13"/>
      <c r="L319" s="9"/>
    </row>
    <row r="320">
      <c r="A320" s="10"/>
      <c r="B320" s="10"/>
      <c r="C320" s="10"/>
      <c r="D320" s="10"/>
      <c r="E320" s="29"/>
      <c r="F320" s="13"/>
      <c r="G320" s="13"/>
      <c r="H320" s="13"/>
      <c r="I320" s="13"/>
      <c r="J320" s="13"/>
      <c r="K320" s="13"/>
      <c r="L320" s="9"/>
    </row>
    <row r="321">
      <c r="A321" s="10"/>
      <c r="B321" s="10"/>
      <c r="C321" s="10"/>
      <c r="D321" s="10"/>
      <c r="E321" s="29"/>
      <c r="F321" s="13"/>
      <c r="G321" s="13"/>
      <c r="H321" s="13"/>
      <c r="I321" s="13"/>
      <c r="J321" s="13"/>
      <c r="K321" s="13"/>
      <c r="L321" s="9"/>
    </row>
    <row r="322">
      <c r="A322" s="10"/>
      <c r="B322" s="10"/>
      <c r="C322" s="10"/>
      <c r="D322" s="10"/>
      <c r="E322" s="29"/>
      <c r="F322" s="13"/>
      <c r="G322" s="13"/>
      <c r="H322" s="13"/>
      <c r="I322" s="13"/>
      <c r="J322" s="13"/>
      <c r="K322" s="13"/>
      <c r="L322" s="9"/>
    </row>
    <row r="323">
      <c r="A323" s="10"/>
      <c r="B323" s="10"/>
      <c r="C323" s="10"/>
      <c r="D323" s="10"/>
      <c r="E323" s="29"/>
      <c r="F323" s="13"/>
      <c r="G323" s="13"/>
      <c r="H323" s="13"/>
      <c r="I323" s="13"/>
      <c r="J323" s="13"/>
      <c r="K323" s="13"/>
      <c r="L323" s="9"/>
    </row>
    <row r="324">
      <c r="A324" s="10"/>
      <c r="B324" s="10"/>
      <c r="C324" s="10"/>
      <c r="D324" s="10"/>
      <c r="E324" s="29"/>
      <c r="F324" s="13"/>
      <c r="G324" s="13"/>
      <c r="H324" s="13"/>
      <c r="I324" s="13"/>
      <c r="J324" s="13"/>
      <c r="K324" s="13"/>
      <c r="L324" s="9"/>
    </row>
    <row r="325">
      <c r="A325" s="10"/>
      <c r="B325" s="10"/>
      <c r="C325" s="10"/>
      <c r="D325" s="10"/>
      <c r="E325" s="29"/>
      <c r="F325" s="13"/>
      <c r="G325" s="13"/>
      <c r="H325" s="13"/>
      <c r="I325" s="13"/>
      <c r="J325" s="13"/>
      <c r="K325" s="13"/>
      <c r="L325" s="9"/>
    </row>
    <row r="326">
      <c r="A326" s="10"/>
      <c r="B326" s="10"/>
      <c r="C326" s="10"/>
      <c r="D326" s="10"/>
      <c r="E326" s="29"/>
      <c r="F326" s="13"/>
      <c r="G326" s="13"/>
      <c r="H326" s="13"/>
      <c r="I326" s="13"/>
      <c r="J326" s="13"/>
      <c r="K326" s="13"/>
      <c r="L326" s="9"/>
    </row>
    <row r="327">
      <c r="A327" s="10"/>
      <c r="B327" s="10"/>
      <c r="C327" s="10"/>
      <c r="D327" s="10"/>
      <c r="E327" s="29"/>
      <c r="F327" s="13"/>
      <c r="G327" s="13"/>
      <c r="H327" s="13"/>
      <c r="I327" s="13"/>
      <c r="J327" s="13"/>
      <c r="K327" s="13"/>
      <c r="L327" s="9"/>
    </row>
    <row r="328">
      <c r="A328" s="10"/>
      <c r="B328" s="10"/>
      <c r="C328" s="10"/>
      <c r="D328" s="10"/>
      <c r="E328" s="29"/>
      <c r="F328" s="13"/>
      <c r="G328" s="13"/>
      <c r="H328" s="13"/>
      <c r="I328" s="13"/>
      <c r="J328" s="13"/>
      <c r="K328" s="13"/>
      <c r="L328" s="9"/>
    </row>
    <row r="329">
      <c r="A329" s="10"/>
      <c r="B329" s="10"/>
      <c r="C329" s="10"/>
      <c r="D329" s="10"/>
      <c r="E329" s="29"/>
      <c r="F329" s="13"/>
      <c r="G329" s="13"/>
      <c r="H329" s="13"/>
      <c r="I329" s="13"/>
      <c r="J329" s="13"/>
      <c r="K329" s="13"/>
      <c r="L329" s="9"/>
    </row>
    <row r="330">
      <c r="A330" s="10"/>
      <c r="B330" s="10"/>
      <c r="C330" s="10"/>
      <c r="D330" s="10"/>
      <c r="E330" s="29"/>
      <c r="F330" s="13"/>
      <c r="G330" s="13"/>
      <c r="H330" s="13"/>
      <c r="I330" s="13"/>
      <c r="J330" s="13"/>
      <c r="K330" s="13"/>
      <c r="L330" s="9"/>
    </row>
    <row r="331">
      <c r="A331" s="10"/>
      <c r="B331" s="10"/>
      <c r="C331" s="10"/>
      <c r="D331" s="10"/>
      <c r="E331" s="29"/>
      <c r="F331" s="13"/>
      <c r="G331" s="13"/>
      <c r="H331" s="13"/>
      <c r="I331" s="13"/>
      <c r="J331" s="13"/>
      <c r="K331" s="13"/>
      <c r="L331" s="9"/>
    </row>
    <row r="332">
      <c r="A332" s="10"/>
      <c r="B332" s="10"/>
      <c r="C332" s="10"/>
      <c r="D332" s="10"/>
      <c r="E332" s="29"/>
      <c r="F332" s="13"/>
      <c r="G332" s="13"/>
      <c r="H332" s="13"/>
      <c r="I332" s="13"/>
      <c r="J332" s="13"/>
      <c r="K332" s="13"/>
      <c r="L332" s="9"/>
    </row>
    <row r="333">
      <c r="A333" s="10"/>
      <c r="B333" s="10"/>
      <c r="C333" s="10"/>
      <c r="D333" s="10"/>
      <c r="E333" s="29"/>
      <c r="F333" s="13"/>
      <c r="G333" s="13"/>
      <c r="H333" s="13"/>
      <c r="I333" s="13"/>
      <c r="J333" s="13"/>
      <c r="K333" s="13"/>
      <c r="L333" s="9"/>
    </row>
    <row r="334">
      <c r="A334" s="10"/>
      <c r="B334" s="10"/>
      <c r="C334" s="10"/>
      <c r="D334" s="10"/>
      <c r="E334" s="29"/>
      <c r="F334" s="13"/>
      <c r="G334" s="13"/>
      <c r="H334" s="13"/>
      <c r="I334" s="13"/>
      <c r="J334" s="13"/>
      <c r="K334" s="13"/>
      <c r="L334" s="9"/>
    </row>
    <row r="335">
      <c r="A335" s="10"/>
      <c r="B335" s="10"/>
      <c r="C335" s="10"/>
      <c r="D335" s="10"/>
      <c r="E335" s="29"/>
      <c r="F335" s="13"/>
      <c r="G335" s="13"/>
      <c r="H335" s="13"/>
      <c r="I335" s="13"/>
      <c r="J335" s="13"/>
      <c r="K335" s="13"/>
      <c r="L335" s="9"/>
    </row>
    <row r="336">
      <c r="A336" s="10"/>
      <c r="B336" s="10"/>
      <c r="C336" s="10"/>
      <c r="D336" s="10"/>
      <c r="E336" s="29"/>
      <c r="F336" s="13"/>
      <c r="G336" s="13"/>
      <c r="H336" s="13"/>
      <c r="I336" s="13"/>
      <c r="J336" s="13"/>
      <c r="K336" s="13"/>
      <c r="L336" s="9"/>
    </row>
    <row r="337">
      <c r="A337" s="10"/>
      <c r="B337" s="10"/>
      <c r="C337" s="10"/>
      <c r="D337" s="10"/>
      <c r="E337" s="29"/>
      <c r="F337" s="13"/>
      <c r="G337" s="13"/>
      <c r="H337" s="13"/>
      <c r="I337" s="13"/>
      <c r="J337" s="13"/>
      <c r="K337" s="13"/>
      <c r="L337" s="9"/>
    </row>
    <row r="338">
      <c r="A338" s="10"/>
      <c r="B338" s="10"/>
      <c r="C338" s="10"/>
      <c r="D338" s="10"/>
      <c r="E338" s="29"/>
      <c r="F338" s="13"/>
      <c r="G338" s="13"/>
      <c r="H338" s="13"/>
      <c r="I338" s="13"/>
      <c r="J338" s="13"/>
      <c r="K338" s="13"/>
      <c r="L338" s="9"/>
    </row>
    <row r="339">
      <c r="A339" s="10"/>
      <c r="B339" s="10"/>
      <c r="C339" s="10"/>
      <c r="D339" s="10"/>
      <c r="E339" s="29"/>
      <c r="F339" s="13"/>
      <c r="G339" s="13"/>
      <c r="H339" s="13"/>
      <c r="I339" s="13"/>
      <c r="J339" s="13"/>
      <c r="K339" s="13"/>
      <c r="L339" s="9"/>
    </row>
    <row r="340">
      <c r="A340" s="10"/>
      <c r="B340" s="10"/>
      <c r="C340" s="10"/>
      <c r="D340" s="10"/>
      <c r="E340" s="29"/>
      <c r="F340" s="13"/>
      <c r="G340" s="13"/>
      <c r="H340" s="13"/>
      <c r="I340" s="13"/>
      <c r="J340" s="13"/>
      <c r="K340" s="13"/>
      <c r="L340" s="9"/>
    </row>
    <row r="341">
      <c r="A341" s="10"/>
      <c r="B341" s="10"/>
      <c r="C341" s="10"/>
      <c r="D341" s="10"/>
      <c r="E341" s="29"/>
      <c r="F341" s="13"/>
      <c r="G341" s="13"/>
      <c r="H341" s="13"/>
      <c r="I341" s="13"/>
      <c r="J341" s="13"/>
      <c r="K341" s="13"/>
      <c r="L341" s="9"/>
    </row>
    <row r="342">
      <c r="A342" s="10"/>
      <c r="B342" s="10"/>
      <c r="C342" s="10"/>
      <c r="D342" s="10"/>
      <c r="E342" s="29"/>
      <c r="F342" s="13"/>
      <c r="G342" s="13"/>
      <c r="H342" s="13"/>
      <c r="I342" s="13"/>
      <c r="J342" s="13"/>
      <c r="K342" s="13"/>
      <c r="L342" s="9"/>
    </row>
    <row r="343">
      <c r="A343" s="10"/>
      <c r="B343" s="10"/>
      <c r="C343" s="10"/>
      <c r="D343" s="10"/>
      <c r="E343" s="29"/>
      <c r="F343" s="13"/>
      <c r="G343" s="13"/>
      <c r="H343" s="13"/>
      <c r="I343" s="13"/>
      <c r="J343" s="13"/>
      <c r="K343" s="13"/>
      <c r="L343" s="9"/>
    </row>
    <row r="344">
      <c r="A344" s="10"/>
      <c r="B344" s="10"/>
      <c r="C344" s="10"/>
      <c r="D344" s="10"/>
      <c r="E344" s="29"/>
      <c r="F344" s="13"/>
      <c r="G344" s="13"/>
      <c r="H344" s="13"/>
      <c r="I344" s="13"/>
      <c r="J344" s="13"/>
      <c r="K344" s="13"/>
      <c r="L344" s="9"/>
    </row>
    <row r="345">
      <c r="A345" s="10"/>
      <c r="B345" s="10"/>
      <c r="C345" s="10"/>
      <c r="D345" s="10"/>
      <c r="E345" s="29"/>
      <c r="F345" s="13"/>
      <c r="G345" s="13"/>
      <c r="H345" s="13"/>
      <c r="I345" s="13"/>
      <c r="J345" s="13"/>
      <c r="K345" s="13"/>
      <c r="L345" s="9"/>
    </row>
    <row r="346">
      <c r="A346" s="10"/>
      <c r="B346" s="10"/>
      <c r="C346" s="10"/>
      <c r="D346" s="10"/>
      <c r="E346" s="29"/>
      <c r="F346" s="13"/>
      <c r="G346" s="13"/>
      <c r="H346" s="13"/>
      <c r="I346" s="13"/>
      <c r="J346" s="13"/>
      <c r="K346" s="13"/>
      <c r="L346" s="9"/>
    </row>
    <row r="347">
      <c r="A347" s="10"/>
      <c r="B347" s="10"/>
      <c r="C347" s="10"/>
      <c r="D347" s="10"/>
      <c r="E347" s="29"/>
      <c r="F347" s="13"/>
      <c r="G347" s="13"/>
      <c r="H347" s="13"/>
      <c r="I347" s="13"/>
      <c r="J347" s="13"/>
      <c r="K347" s="13"/>
      <c r="L347" s="9"/>
    </row>
    <row r="348">
      <c r="A348" s="10"/>
      <c r="B348" s="10"/>
      <c r="C348" s="10"/>
      <c r="D348" s="10"/>
      <c r="E348" s="29"/>
      <c r="F348" s="13"/>
      <c r="G348" s="13"/>
      <c r="H348" s="13"/>
      <c r="I348" s="13"/>
      <c r="J348" s="13"/>
      <c r="K348" s="13"/>
      <c r="L348" s="9"/>
    </row>
    <row r="349">
      <c r="A349" s="10"/>
      <c r="B349" s="10"/>
      <c r="C349" s="10"/>
      <c r="D349" s="10"/>
      <c r="E349" s="29"/>
      <c r="F349" s="13"/>
      <c r="G349" s="13"/>
      <c r="H349" s="13"/>
      <c r="I349" s="13"/>
      <c r="J349" s="13"/>
      <c r="K349" s="13"/>
      <c r="L349" s="9"/>
    </row>
    <row r="350">
      <c r="A350" s="10"/>
      <c r="B350" s="10"/>
      <c r="C350" s="10"/>
      <c r="D350" s="10"/>
      <c r="E350" s="29"/>
      <c r="F350" s="13"/>
      <c r="G350" s="13"/>
      <c r="H350" s="13"/>
      <c r="I350" s="13"/>
      <c r="J350" s="13"/>
      <c r="K350" s="13"/>
      <c r="L350" s="9"/>
    </row>
    <row r="351">
      <c r="A351" s="10"/>
      <c r="B351" s="10"/>
      <c r="C351" s="10"/>
      <c r="D351" s="10"/>
      <c r="E351" s="29"/>
      <c r="F351" s="13"/>
      <c r="G351" s="13"/>
      <c r="H351" s="13"/>
      <c r="I351" s="13"/>
      <c r="J351" s="13"/>
      <c r="K351" s="13"/>
      <c r="L351" s="9"/>
    </row>
    <row r="352">
      <c r="A352" s="10"/>
      <c r="B352" s="10"/>
      <c r="C352" s="10"/>
      <c r="D352" s="10"/>
      <c r="E352" s="29"/>
      <c r="F352" s="13"/>
      <c r="G352" s="13"/>
      <c r="H352" s="13"/>
      <c r="I352" s="13"/>
      <c r="J352" s="13"/>
      <c r="K352" s="13"/>
      <c r="L352" s="9"/>
    </row>
    <row r="353">
      <c r="A353" s="10"/>
      <c r="B353" s="10"/>
      <c r="C353" s="10"/>
      <c r="D353" s="10"/>
      <c r="E353" s="29"/>
      <c r="F353" s="13"/>
      <c r="G353" s="13"/>
      <c r="H353" s="13"/>
      <c r="I353" s="13"/>
      <c r="J353" s="13"/>
      <c r="K353" s="13"/>
      <c r="L353" s="9"/>
    </row>
    <row r="354">
      <c r="A354" s="10"/>
      <c r="B354" s="10"/>
      <c r="C354" s="10"/>
      <c r="D354" s="10"/>
      <c r="E354" s="29"/>
      <c r="F354" s="13"/>
      <c r="G354" s="13"/>
      <c r="H354" s="13"/>
      <c r="I354" s="13"/>
      <c r="J354" s="13"/>
      <c r="K354" s="13"/>
      <c r="L354" s="9"/>
    </row>
    <row r="355">
      <c r="A355" s="10"/>
      <c r="B355" s="10"/>
      <c r="C355" s="10"/>
      <c r="D355" s="10"/>
      <c r="E355" s="29"/>
      <c r="F355" s="13"/>
      <c r="G355" s="13"/>
      <c r="H355" s="13"/>
      <c r="I355" s="13"/>
      <c r="J355" s="13"/>
      <c r="K355" s="13"/>
      <c r="L355" s="9"/>
    </row>
    <row r="356">
      <c r="A356" s="10"/>
      <c r="B356" s="10"/>
      <c r="C356" s="10"/>
      <c r="D356" s="10"/>
      <c r="E356" s="29"/>
      <c r="F356" s="13"/>
      <c r="G356" s="13"/>
      <c r="H356" s="13"/>
      <c r="I356" s="13"/>
      <c r="J356" s="13"/>
      <c r="K356" s="13"/>
      <c r="L356" s="9"/>
    </row>
    <row r="357">
      <c r="A357" s="10"/>
      <c r="B357" s="10"/>
      <c r="C357" s="10"/>
      <c r="D357" s="10"/>
      <c r="E357" s="29"/>
      <c r="F357" s="13"/>
      <c r="G357" s="13"/>
      <c r="H357" s="13"/>
      <c r="I357" s="13"/>
      <c r="J357" s="13"/>
      <c r="K357" s="13"/>
      <c r="L357" s="9"/>
    </row>
    <row r="358">
      <c r="A358" s="10"/>
      <c r="B358" s="10"/>
      <c r="C358" s="10"/>
      <c r="D358" s="10"/>
      <c r="E358" s="29"/>
      <c r="F358" s="13"/>
      <c r="G358" s="13"/>
      <c r="H358" s="13"/>
      <c r="I358" s="13"/>
      <c r="J358" s="13"/>
      <c r="K358" s="13"/>
      <c r="L358" s="9"/>
    </row>
    <row r="359">
      <c r="A359" s="10"/>
      <c r="B359" s="10"/>
      <c r="C359" s="10"/>
      <c r="D359" s="10"/>
      <c r="E359" s="29"/>
      <c r="F359" s="13"/>
      <c r="G359" s="13"/>
      <c r="H359" s="13"/>
      <c r="I359" s="13"/>
      <c r="J359" s="13"/>
      <c r="K359" s="13"/>
      <c r="L359" s="9"/>
    </row>
    <row r="360">
      <c r="A360" s="10"/>
      <c r="B360" s="10"/>
      <c r="C360" s="10"/>
      <c r="D360" s="10"/>
      <c r="E360" s="29"/>
      <c r="F360" s="13"/>
      <c r="G360" s="13"/>
      <c r="H360" s="13"/>
      <c r="I360" s="13"/>
      <c r="J360" s="13"/>
      <c r="K360" s="13"/>
      <c r="L360" s="9"/>
    </row>
    <row r="361">
      <c r="A361" s="10"/>
      <c r="B361" s="10"/>
      <c r="C361" s="10"/>
      <c r="D361" s="10"/>
      <c r="E361" s="29"/>
      <c r="F361" s="13"/>
      <c r="G361" s="13"/>
      <c r="H361" s="13"/>
      <c r="I361" s="13"/>
      <c r="J361" s="13"/>
      <c r="K361" s="13"/>
      <c r="L361" s="9"/>
    </row>
    <row r="362">
      <c r="A362" s="10"/>
      <c r="B362" s="10"/>
      <c r="C362" s="10"/>
      <c r="D362" s="10"/>
      <c r="E362" s="29"/>
      <c r="F362" s="13"/>
      <c r="G362" s="13"/>
      <c r="H362" s="13"/>
      <c r="I362" s="13"/>
      <c r="J362" s="13"/>
      <c r="K362" s="13"/>
      <c r="L362" s="9"/>
    </row>
    <row r="363">
      <c r="A363" s="10"/>
      <c r="B363" s="10"/>
      <c r="C363" s="10"/>
      <c r="D363" s="10"/>
      <c r="E363" s="29"/>
      <c r="F363" s="13"/>
      <c r="G363" s="13"/>
      <c r="H363" s="13"/>
      <c r="I363" s="13"/>
      <c r="J363" s="13"/>
      <c r="K363" s="13"/>
      <c r="L363" s="9"/>
    </row>
    <row r="364">
      <c r="A364" s="10"/>
      <c r="B364" s="10"/>
      <c r="C364" s="10"/>
      <c r="D364" s="10"/>
      <c r="E364" s="29"/>
      <c r="F364" s="13"/>
      <c r="G364" s="13"/>
      <c r="H364" s="13"/>
      <c r="I364" s="13"/>
      <c r="J364" s="13"/>
      <c r="K364" s="13"/>
      <c r="L364" s="9"/>
    </row>
    <row r="365">
      <c r="A365" s="10"/>
      <c r="B365" s="10"/>
      <c r="C365" s="10"/>
      <c r="D365" s="10"/>
      <c r="E365" s="29"/>
      <c r="F365" s="13"/>
      <c r="G365" s="13"/>
      <c r="H365" s="13"/>
      <c r="I365" s="13"/>
      <c r="J365" s="13"/>
      <c r="K365" s="13"/>
      <c r="L365" s="9"/>
    </row>
    <row r="366">
      <c r="A366" s="10"/>
      <c r="B366" s="10"/>
      <c r="C366" s="10"/>
      <c r="D366" s="10"/>
      <c r="E366" s="29"/>
      <c r="F366" s="13"/>
      <c r="G366" s="13"/>
      <c r="H366" s="13"/>
      <c r="I366" s="13"/>
      <c r="J366" s="13"/>
      <c r="K366" s="13"/>
      <c r="L366" s="9"/>
    </row>
    <row r="367">
      <c r="A367" s="10"/>
      <c r="B367" s="10"/>
      <c r="C367" s="10"/>
      <c r="D367" s="10"/>
      <c r="E367" s="29"/>
      <c r="F367" s="13"/>
      <c r="G367" s="13"/>
      <c r="H367" s="13"/>
      <c r="I367" s="13"/>
      <c r="J367" s="13"/>
      <c r="K367" s="13"/>
      <c r="L367" s="9"/>
    </row>
    <row r="368">
      <c r="A368" s="10"/>
      <c r="B368" s="10"/>
      <c r="C368" s="10"/>
      <c r="D368" s="10"/>
      <c r="E368" s="29"/>
      <c r="F368" s="13"/>
      <c r="G368" s="13"/>
      <c r="H368" s="13"/>
      <c r="I368" s="13"/>
      <c r="J368" s="13"/>
      <c r="K368" s="13"/>
      <c r="L368" s="9"/>
    </row>
    <row r="369">
      <c r="A369" s="10"/>
      <c r="B369" s="10"/>
      <c r="C369" s="10"/>
      <c r="D369" s="10"/>
      <c r="E369" s="29"/>
      <c r="F369" s="13"/>
      <c r="G369" s="13"/>
      <c r="H369" s="13"/>
      <c r="I369" s="13"/>
      <c r="J369" s="13"/>
      <c r="K369" s="13"/>
      <c r="L369" s="9"/>
    </row>
    <row r="370">
      <c r="A370" s="10"/>
      <c r="B370" s="10"/>
      <c r="C370" s="10"/>
      <c r="D370" s="10"/>
      <c r="E370" s="29"/>
      <c r="F370" s="13"/>
      <c r="G370" s="13"/>
      <c r="H370" s="13"/>
      <c r="I370" s="13"/>
      <c r="J370" s="13"/>
      <c r="K370" s="13"/>
      <c r="L370" s="9"/>
    </row>
    <row r="371">
      <c r="A371" s="10"/>
      <c r="B371" s="10"/>
      <c r="C371" s="10"/>
      <c r="D371" s="10"/>
      <c r="E371" s="29"/>
      <c r="F371" s="13"/>
      <c r="G371" s="13"/>
      <c r="H371" s="13"/>
      <c r="I371" s="13"/>
      <c r="J371" s="13"/>
      <c r="K371" s="13"/>
      <c r="L371" s="9"/>
    </row>
    <row r="372">
      <c r="A372" s="10"/>
      <c r="B372" s="10"/>
      <c r="C372" s="10"/>
      <c r="D372" s="10"/>
      <c r="E372" s="29"/>
      <c r="F372" s="13"/>
      <c r="G372" s="13"/>
      <c r="H372" s="13"/>
      <c r="I372" s="13"/>
      <c r="J372" s="13"/>
      <c r="K372" s="13"/>
      <c r="L372" s="9"/>
    </row>
    <row r="373">
      <c r="A373" s="10"/>
      <c r="B373" s="10"/>
      <c r="C373" s="10"/>
      <c r="D373" s="10"/>
      <c r="E373" s="29"/>
      <c r="F373" s="13"/>
      <c r="G373" s="13"/>
      <c r="H373" s="13"/>
      <c r="I373" s="13"/>
      <c r="J373" s="13"/>
      <c r="K373" s="13"/>
      <c r="L373" s="9"/>
    </row>
    <row r="374">
      <c r="A374" s="10"/>
      <c r="B374" s="10"/>
      <c r="C374" s="10"/>
      <c r="D374" s="10"/>
      <c r="E374" s="29"/>
      <c r="F374" s="13"/>
      <c r="G374" s="13"/>
      <c r="H374" s="13"/>
      <c r="I374" s="13"/>
      <c r="J374" s="13"/>
      <c r="K374" s="13"/>
      <c r="L374" s="9"/>
    </row>
    <row r="375">
      <c r="A375" s="10"/>
      <c r="B375" s="10"/>
      <c r="C375" s="10"/>
      <c r="D375" s="10"/>
      <c r="E375" s="29"/>
      <c r="F375" s="13"/>
      <c r="G375" s="13"/>
      <c r="H375" s="13"/>
      <c r="I375" s="13"/>
      <c r="J375" s="13"/>
      <c r="K375" s="13"/>
      <c r="L375" s="9"/>
    </row>
    <row r="376">
      <c r="A376" s="10"/>
      <c r="B376" s="10"/>
      <c r="C376" s="10"/>
      <c r="D376" s="10"/>
      <c r="E376" s="29"/>
      <c r="F376" s="13"/>
      <c r="G376" s="13"/>
      <c r="H376" s="13"/>
      <c r="I376" s="13"/>
      <c r="J376" s="13"/>
      <c r="K376" s="13"/>
      <c r="L376" s="9"/>
    </row>
    <row r="377">
      <c r="A377" s="10"/>
      <c r="B377" s="10"/>
      <c r="C377" s="10"/>
      <c r="D377" s="10"/>
      <c r="E377" s="29"/>
      <c r="F377" s="13"/>
      <c r="G377" s="13"/>
      <c r="H377" s="13"/>
      <c r="I377" s="13"/>
      <c r="J377" s="13"/>
      <c r="K377" s="13"/>
      <c r="L377" s="9"/>
    </row>
    <row r="378">
      <c r="A378" s="10"/>
      <c r="B378" s="10"/>
      <c r="C378" s="10"/>
      <c r="D378" s="10"/>
      <c r="E378" s="29"/>
      <c r="F378" s="13"/>
      <c r="G378" s="13"/>
      <c r="H378" s="13"/>
      <c r="I378" s="13"/>
      <c r="J378" s="13"/>
      <c r="K378" s="13"/>
      <c r="L378" s="9"/>
    </row>
    <row r="379">
      <c r="A379" s="10"/>
      <c r="B379" s="10"/>
      <c r="C379" s="10"/>
      <c r="D379" s="10"/>
      <c r="E379" s="29"/>
      <c r="F379" s="13"/>
      <c r="G379" s="13"/>
      <c r="H379" s="13"/>
      <c r="I379" s="13"/>
      <c r="J379" s="13"/>
      <c r="K379" s="13"/>
      <c r="L379" s="9"/>
    </row>
    <row r="380">
      <c r="A380" s="10"/>
      <c r="B380" s="10"/>
      <c r="C380" s="10"/>
      <c r="D380" s="10"/>
      <c r="E380" s="29"/>
      <c r="F380" s="13"/>
      <c r="G380" s="13"/>
      <c r="H380" s="13"/>
      <c r="I380" s="13"/>
      <c r="J380" s="13"/>
      <c r="K380" s="13"/>
      <c r="L380" s="9"/>
    </row>
    <row r="381">
      <c r="A381" s="10"/>
      <c r="B381" s="10"/>
      <c r="C381" s="10"/>
      <c r="D381" s="10"/>
      <c r="E381" s="29"/>
      <c r="F381" s="13"/>
      <c r="G381" s="13"/>
      <c r="H381" s="13"/>
      <c r="I381" s="13"/>
      <c r="J381" s="13"/>
      <c r="K381" s="13"/>
      <c r="L381" s="9"/>
    </row>
    <row r="382">
      <c r="A382" s="10"/>
      <c r="B382" s="10"/>
      <c r="C382" s="10"/>
      <c r="D382" s="10"/>
      <c r="E382" s="29"/>
      <c r="F382" s="13"/>
      <c r="G382" s="13"/>
      <c r="H382" s="13"/>
      <c r="I382" s="13"/>
      <c r="J382" s="13"/>
      <c r="K382" s="13"/>
      <c r="L382" s="9"/>
    </row>
    <row r="383">
      <c r="A383" s="10"/>
      <c r="B383" s="10"/>
      <c r="C383" s="10"/>
      <c r="D383" s="10"/>
      <c r="E383" s="29"/>
      <c r="F383" s="13"/>
      <c r="G383" s="13"/>
      <c r="H383" s="13"/>
      <c r="I383" s="13"/>
      <c r="J383" s="13"/>
      <c r="K383" s="13"/>
      <c r="L383" s="9"/>
    </row>
    <row r="384">
      <c r="A384" s="10"/>
      <c r="B384" s="10"/>
      <c r="C384" s="10"/>
      <c r="D384" s="10"/>
      <c r="E384" s="29"/>
      <c r="F384" s="13"/>
      <c r="G384" s="13"/>
      <c r="H384" s="13"/>
      <c r="I384" s="13"/>
      <c r="J384" s="13"/>
      <c r="K384" s="13"/>
      <c r="L384" s="9"/>
    </row>
    <row r="385">
      <c r="A385" s="10"/>
      <c r="B385" s="10"/>
      <c r="C385" s="10"/>
      <c r="D385" s="10"/>
      <c r="E385" s="29"/>
      <c r="F385" s="13"/>
      <c r="G385" s="13"/>
      <c r="H385" s="13"/>
      <c r="I385" s="13"/>
      <c r="J385" s="13"/>
      <c r="K385" s="13"/>
      <c r="L385" s="9"/>
    </row>
    <row r="386">
      <c r="A386" s="10"/>
      <c r="B386" s="10"/>
      <c r="C386" s="10"/>
      <c r="D386" s="10"/>
      <c r="E386" s="29"/>
      <c r="F386" s="13"/>
      <c r="G386" s="13"/>
      <c r="H386" s="13"/>
      <c r="I386" s="13"/>
      <c r="J386" s="13"/>
      <c r="K386" s="13"/>
      <c r="L386" s="9"/>
    </row>
    <row r="387">
      <c r="A387" s="10"/>
      <c r="B387" s="10"/>
      <c r="C387" s="10"/>
      <c r="D387" s="10"/>
      <c r="E387" s="29"/>
      <c r="F387" s="13"/>
      <c r="G387" s="13"/>
      <c r="H387" s="13"/>
      <c r="I387" s="13"/>
      <c r="J387" s="13"/>
      <c r="K387" s="13"/>
      <c r="L387" s="9"/>
    </row>
    <row r="388">
      <c r="A388" s="10"/>
      <c r="B388" s="10"/>
      <c r="C388" s="10"/>
      <c r="D388" s="10"/>
      <c r="E388" s="29"/>
      <c r="F388" s="13"/>
      <c r="G388" s="13"/>
      <c r="H388" s="13"/>
      <c r="I388" s="13"/>
      <c r="J388" s="13"/>
      <c r="K388" s="13"/>
      <c r="L388" s="9"/>
    </row>
    <row r="389">
      <c r="A389" s="10"/>
      <c r="B389" s="10"/>
      <c r="C389" s="10"/>
      <c r="D389" s="10"/>
      <c r="E389" s="29"/>
      <c r="F389" s="13"/>
      <c r="G389" s="13"/>
      <c r="H389" s="13"/>
      <c r="I389" s="13"/>
      <c r="J389" s="13"/>
      <c r="K389" s="13"/>
      <c r="L389" s="9"/>
    </row>
    <row r="390">
      <c r="A390" s="10"/>
      <c r="B390" s="10"/>
      <c r="C390" s="10"/>
      <c r="D390" s="10"/>
      <c r="E390" s="29"/>
      <c r="F390" s="13"/>
      <c r="G390" s="13"/>
      <c r="H390" s="13"/>
      <c r="I390" s="13"/>
      <c r="J390" s="13"/>
      <c r="K390" s="13"/>
      <c r="L390" s="9"/>
    </row>
    <row r="391">
      <c r="A391" s="10"/>
      <c r="B391" s="10"/>
      <c r="C391" s="10"/>
      <c r="D391" s="10"/>
      <c r="E391" s="29"/>
      <c r="F391" s="13"/>
      <c r="G391" s="13"/>
      <c r="H391" s="13"/>
      <c r="I391" s="13"/>
      <c r="J391" s="13"/>
      <c r="K391" s="13"/>
      <c r="L391" s="9"/>
    </row>
    <row r="392">
      <c r="A392" s="10"/>
      <c r="B392" s="10"/>
      <c r="C392" s="10"/>
      <c r="D392" s="10"/>
      <c r="E392" s="29"/>
      <c r="F392" s="13"/>
      <c r="G392" s="13"/>
      <c r="H392" s="13"/>
      <c r="I392" s="13"/>
      <c r="J392" s="13"/>
      <c r="K392" s="13"/>
      <c r="L392" s="9"/>
    </row>
    <row r="393">
      <c r="A393" s="10"/>
      <c r="B393" s="10"/>
      <c r="C393" s="10"/>
      <c r="D393" s="10"/>
      <c r="E393" s="29"/>
      <c r="F393" s="13"/>
      <c r="G393" s="13"/>
      <c r="H393" s="13"/>
      <c r="I393" s="13"/>
      <c r="J393" s="13"/>
      <c r="K393" s="13"/>
      <c r="L393" s="9"/>
    </row>
    <row r="394">
      <c r="A394" s="10"/>
      <c r="B394" s="10"/>
      <c r="C394" s="10"/>
      <c r="D394" s="10"/>
      <c r="E394" s="29"/>
      <c r="F394" s="13"/>
      <c r="G394" s="13"/>
      <c r="H394" s="13"/>
      <c r="I394" s="13"/>
      <c r="J394" s="13"/>
      <c r="K394" s="13"/>
      <c r="L394" s="9"/>
    </row>
    <row r="395">
      <c r="A395" s="10"/>
      <c r="B395" s="10"/>
      <c r="C395" s="10"/>
      <c r="D395" s="10"/>
      <c r="E395" s="29"/>
      <c r="F395" s="13"/>
      <c r="G395" s="13"/>
      <c r="H395" s="13"/>
      <c r="I395" s="13"/>
      <c r="J395" s="13"/>
      <c r="K395" s="13"/>
      <c r="L395" s="9"/>
    </row>
    <row r="396">
      <c r="A396" s="10"/>
      <c r="B396" s="10"/>
      <c r="C396" s="10"/>
      <c r="D396" s="10"/>
      <c r="E396" s="29"/>
      <c r="F396" s="13"/>
      <c r="G396" s="13"/>
      <c r="H396" s="13"/>
      <c r="I396" s="13"/>
      <c r="J396" s="13"/>
      <c r="K396" s="13"/>
      <c r="L396" s="9"/>
    </row>
    <row r="397">
      <c r="A397" s="10"/>
      <c r="B397" s="10"/>
      <c r="C397" s="10"/>
      <c r="D397" s="10"/>
      <c r="E397" s="29"/>
      <c r="F397" s="13"/>
      <c r="G397" s="13"/>
      <c r="H397" s="13"/>
      <c r="I397" s="13"/>
      <c r="J397" s="13"/>
      <c r="K397" s="13"/>
      <c r="L397" s="9"/>
    </row>
    <row r="398">
      <c r="A398" s="10"/>
      <c r="B398" s="10"/>
      <c r="C398" s="10"/>
      <c r="D398" s="10"/>
      <c r="E398" s="29"/>
      <c r="F398" s="13"/>
      <c r="G398" s="13"/>
      <c r="H398" s="13"/>
      <c r="I398" s="13"/>
      <c r="J398" s="13"/>
      <c r="K398" s="13"/>
      <c r="L398" s="9"/>
    </row>
    <row r="399">
      <c r="A399" s="10"/>
      <c r="B399" s="10"/>
      <c r="C399" s="10"/>
      <c r="D399" s="10"/>
      <c r="E399" s="29"/>
      <c r="F399" s="13"/>
      <c r="G399" s="13"/>
      <c r="H399" s="13"/>
      <c r="I399" s="13"/>
      <c r="J399" s="13"/>
      <c r="K399" s="13"/>
      <c r="L399" s="9"/>
    </row>
    <row r="400">
      <c r="A400" s="10"/>
      <c r="B400" s="10"/>
      <c r="C400" s="10"/>
      <c r="D400" s="10"/>
      <c r="E400" s="29"/>
      <c r="F400" s="13"/>
      <c r="G400" s="13"/>
      <c r="H400" s="13"/>
      <c r="I400" s="13"/>
      <c r="J400" s="13"/>
      <c r="K400" s="13"/>
      <c r="L400" s="9"/>
    </row>
    <row r="401">
      <c r="A401" s="10"/>
      <c r="B401" s="10"/>
      <c r="C401" s="10"/>
      <c r="D401" s="10"/>
      <c r="E401" s="29"/>
      <c r="F401" s="13"/>
      <c r="G401" s="13"/>
      <c r="H401" s="13"/>
      <c r="I401" s="13"/>
      <c r="J401" s="13"/>
      <c r="K401" s="13"/>
      <c r="L401" s="9"/>
    </row>
    <row r="402">
      <c r="A402" s="10"/>
      <c r="B402" s="10"/>
      <c r="C402" s="10"/>
      <c r="D402" s="10"/>
      <c r="E402" s="29"/>
      <c r="F402" s="13"/>
      <c r="G402" s="13"/>
      <c r="H402" s="13"/>
      <c r="I402" s="13"/>
      <c r="J402" s="13"/>
      <c r="K402" s="13"/>
      <c r="L402" s="9"/>
    </row>
    <row r="403">
      <c r="A403" s="10"/>
      <c r="B403" s="10"/>
      <c r="C403" s="10"/>
      <c r="D403" s="10"/>
      <c r="E403" s="29"/>
      <c r="F403" s="13"/>
      <c r="G403" s="13"/>
      <c r="H403" s="13"/>
      <c r="I403" s="13"/>
      <c r="J403" s="13"/>
      <c r="K403" s="13"/>
      <c r="L403" s="9"/>
    </row>
    <row r="404">
      <c r="A404" s="10"/>
      <c r="B404" s="10"/>
      <c r="C404" s="10"/>
      <c r="D404" s="10"/>
      <c r="E404" s="29"/>
      <c r="F404" s="13"/>
      <c r="G404" s="13"/>
      <c r="H404" s="13"/>
      <c r="I404" s="13"/>
      <c r="J404" s="13"/>
      <c r="K404" s="13"/>
      <c r="L404" s="9"/>
    </row>
    <row r="405">
      <c r="A405" s="10"/>
      <c r="B405" s="10"/>
      <c r="C405" s="10"/>
      <c r="D405" s="10"/>
      <c r="E405" s="29"/>
      <c r="F405" s="13"/>
      <c r="G405" s="13"/>
      <c r="H405" s="13"/>
      <c r="I405" s="13"/>
      <c r="J405" s="13"/>
      <c r="K405" s="13"/>
      <c r="L405" s="9"/>
    </row>
    <row r="406">
      <c r="A406" s="10"/>
      <c r="B406" s="10"/>
      <c r="C406" s="10"/>
      <c r="D406" s="10"/>
      <c r="E406" s="29"/>
      <c r="F406" s="13"/>
      <c r="G406" s="13"/>
      <c r="H406" s="13"/>
      <c r="I406" s="13"/>
      <c r="J406" s="13"/>
      <c r="K406" s="13"/>
      <c r="L406" s="9"/>
    </row>
    <row r="407">
      <c r="A407" s="10"/>
      <c r="B407" s="10"/>
      <c r="C407" s="10"/>
      <c r="D407" s="10"/>
      <c r="E407" s="29"/>
      <c r="F407" s="13"/>
      <c r="G407" s="13"/>
      <c r="H407" s="13"/>
      <c r="I407" s="13"/>
      <c r="J407" s="13"/>
      <c r="K407" s="13"/>
      <c r="L407" s="9"/>
    </row>
    <row r="408">
      <c r="A408" s="10"/>
      <c r="B408" s="10"/>
      <c r="C408" s="10"/>
      <c r="D408" s="10"/>
      <c r="E408" s="29"/>
      <c r="F408" s="13"/>
      <c r="G408" s="13"/>
      <c r="H408" s="13"/>
      <c r="I408" s="13"/>
      <c r="J408" s="13"/>
      <c r="K408" s="13"/>
      <c r="L408" s="9"/>
    </row>
    <row r="409">
      <c r="A409" s="10"/>
      <c r="B409" s="10"/>
      <c r="C409" s="10"/>
      <c r="D409" s="10"/>
      <c r="E409" s="29"/>
      <c r="F409" s="13"/>
      <c r="G409" s="13"/>
      <c r="H409" s="13"/>
      <c r="I409" s="13"/>
      <c r="J409" s="13"/>
      <c r="K409" s="13"/>
      <c r="L409" s="9"/>
    </row>
    <row r="410">
      <c r="A410" s="10"/>
      <c r="B410" s="10"/>
      <c r="C410" s="10"/>
      <c r="D410" s="10"/>
      <c r="E410" s="29"/>
      <c r="F410" s="13"/>
      <c r="G410" s="13"/>
      <c r="H410" s="13"/>
      <c r="I410" s="13"/>
      <c r="J410" s="13"/>
      <c r="K410" s="13"/>
      <c r="L410" s="9"/>
    </row>
    <row r="411">
      <c r="A411" s="10"/>
      <c r="B411" s="10"/>
      <c r="C411" s="10"/>
      <c r="D411" s="10"/>
      <c r="E411" s="29"/>
      <c r="F411" s="13"/>
      <c r="G411" s="13"/>
      <c r="H411" s="13"/>
      <c r="I411" s="13"/>
      <c r="J411" s="13"/>
      <c r="K411" s="13"/>
      <c r="L411" s="9"/>
    </row>
    <row r="412">
      <c r="A412" s="10"/>
      <c r="B412" s="10"/>
      <c r="C412" s="10"/>
      <c r="D412" s="10"/>
      <c r="E412" s="29"/>
      <c r="F412" s="13"/>
      <c r="G412" s="13"/>
      <c r="H412" s="13"/>
      <c r="I412" s="13"/>
      <c r="J412" s="13"/>
      <c r="K412" s="13"/>
      <c r="L412" s="9"/>
    </row>
    <row r="413">
      <c r="A413" s="10"/>
      <c r="B413" s="10"/>
      <c r="C413" s="10"/>
      <c r="D413" s="10"/>
      <c r="E413" s="29"/>
      <c r="F413" s="13"/>
      <c r="G413" s="13"/>
      <c r="H413" s="13"/>
      <c r="I413" s="13"/>
      <c r="J413" s="13"/>
      <c r="K413" s="13"/>
      <c r="L413" s="9"/>
    </row>
    <row r="414">
      <c r="A414" s="10"/>
      <c r="B414" s="10"/>
      <c r="C414" s="10"/>
      <c r="D414" s="10"/>
      <c r="E414" s="29"/>
      <c r="F414" s="13"/>
      <c r="G414" s="13"/>
      <c r="H414" s="13"/>
      <c r="I414" s="13"/>
      <c r="J414" s="13"/>
      <c r="K414" s="13"/>
      <c r="L414" s="9"/>
    </row>
    <row r="415">
      <c r="A415" s="10"/>
      <c r="B415" s="10"/>
      <c r="C415" s="10"/>
      <c r="D415" s="10"/>
      <c r="E415" s="29"/>
      <c r="F415" s="13"/>
      <c r="G415" s="13"/>
      <c r="H415" s="13"/>
      <c r="I415" s="13"/>
      <c r="J415" s="13"/>
      <c r="K415" s="13"/>
      <c r="L415" s="9"/>
    </row>
    <row r="416">
      <c r="A416" s="10"/>
      <c r="B416" s="10"/>
      <c r="C416" s="10"/>
      <c r="D416" s="10"/>
      <c r="E416" s="29"/>
      <c r="F416" s="13"/>
      <c r="G416" s="13"/>
      <c r="H416" s="13"/>
      <c r="I416" s="13"/>
      <c r="J416" s="13"/>
      <c r="K416" s="13"/>
      <c r="L416" s="9"/>
    </row>
    <row r="417">
      <c r="A417" s="10"/>
      <c r="B417" s="10"/>
      <c r="C417" s="10"/>
      <c r="D417" s="10"/>
      <c r="E417" s="29"/>
      <c r="F417" s="13"/>
      <c r="G417" s="13"/>
      <c r="H417" s="13"/>
      <c r="I417" s="13"/>
      <c r="J417" s="13"/>
      <c r="K417" s="13"/>
      <c r="L417" s="9"/>
    </row>
    <row r="418">
      <c r="A418" s="10"/>
      <c r="B418" s="10"/>
      <c r="C418" s="10"/>
      <c r="D418" s="10"/>
      <c r="E418" s="29"/>
      <c r="F418" s="13"/>
      <c r="G418" s="13"/>
      <c r="H418" s="13"/>
      <c r="I418" s="13"/>
      <c r="J418" s="13"/>
      <c r="K418" s="13"/>
      <c r="L418" s="9"/>
    </row>
    <row r="419">
      <c r="A419" s="10"/>
      <c r="B419" s="10"/>
      <c r="C419" s="10"/>
      <c r="D419" s="10"/>
      <c r="E419" s="29"/>
      <c r="F419" s="13"/>
      <c r="G419" s="13"/>
      <c r="H419" s="13"/>
      <c r="I419" s="13"/>
      <c r="J419" s="13"/>
      <c r="K419" s="13"/>
      <c r="L419" s="9"/>
    </row>
    <row r="420">
      <c r="A420" s="10"/>
      <c r="B420" s="10"/>
      <c r="C420" s="10"/>
      <c r="D420" s="10"/>
      <c r="E420" s="29"/>
      <c r="F420" s="13"/>
      <c r="G420" s="13"/>
      <c r="H420" s="13"/>
      <c r="I420" s="13"/>
      <c r="J420" s="13"/>
      <c r="K420" s="13"/>
      <c r="L420" s="9"/>
    </row>
    <row r="421">
      <c r="A421" s="10"/>
      <c r="B421" s="10"/>
      <c r="C421" s="10"/>
      <c r="D421" s="10"/>
      <c r="E421" s="29"/>
      <c r="F421" s="13"/>
      <c r="G421" s="13"/>
      <c r="H421" s="13"/>
      <c r="I421" s="13"/>
      <c r="J421" s="13"/>
      <c r="K421" s="13"/>
      <c r="L421" s="9"/>
    </row>
    <row r="422">
      <c r="A422" s="10"/>
      <c r="B422" s="10"/>
      <c r="C422" s="10"/>
      <c r="D422" s="10"/>
      <c r="E422" s="29"/>
      <c r="F422" s="13"/>
      <c r="G422" s="13"/>
      <c r="H422" s="13"/>
      <c r="I422" s="13"/>
      <c r="J422" s="13"/>
      <c r="K422" s="13"/>
      <c r="L422" s="9"/>
    </row>
    <row r="423">
      <c r="A423" s="10"/>
      <c r="B423" s="10"/>
      <c r="C423" s="10"/>
      <c r="D423" s="10"/>
      <c r="E423" s="29"/>
      <c r="F423" s="13"/>
      <c r="G423" s="13"/>
      <c r="H423" s="13"/>
      <c r="I423" s="13"/>
      <c r="J423" s="13"/>
      <c r="K423" s="13"/>
      <c r="L423" s="9"/>
    </row>
    <row r="424">
      <c r="A424" s="10"/>
      <c r="B424" s="10"/>
      <c r="C424" s="10"/>
      <c r="D424" s="10"/>
      <c r="E424" s="29"/>
      <c r="F424" s="13"/>
      <c r="G424" s="13"/>
      <c r="H424" s="13"/>
      <c r="I424" s="13"/>
      <c r="J424" s="13"/>
      <c r="K424" s="13"/>
      <c r="L424" s="9"/>
    </row>
    <row r="425">
      <c r="A425" s="10"/>
      <c r="B425" s="10"/>
      <c r="C425" s="10"/>
      <c r="D425" s="10"/>
      <c r="E425" s="29"/>
      <c r="F425" s="13"/>
      <c r="G425" s="13"/>
      <c r="H425" s="13"/>
      <c r="I425" s="13"/>
      <c r="J425" s="13"/>
      <c r="K425" s="13"/>
      <c r="L425" s="9"/>
    </row>
    <row r="426">
      <c r="A426" s="10"/>
      <c r="B426" s="10"/>
      <c r="C426" s="10"/>
      <c r="D426" s="10"/>
      <c r="E426" s="29"/>
      <c r="F426" s="13"/>
      <c r="G426" s="13"/>
      <c r="H426" s="13"/>
      <c r="I426" s="13"/>
      <c r="J426" s="13"/>
      <c r="K426" s="13"/>
      <c r="L426" s="9"/>
    </row>
    <row r="427">
      <c r="A427" s="10"/>
      <c r="B427" s="10"/>
      <c r="C427" s="10"/>
      <c r="D427" s="10"/>
      <c r="E427" s="29"/>
      <c r="F427" s="13"/>
      <c r="G427" s="13"/>
      <c r="H427" s="13"/>
      <c r="I427" s="13"/>
      <c r="J427" s="13"/>
      <c r="K427" s="13"/>
      <c r="L427" s="9"/>
    </row>
    <row r="428">
      <c r="A428" s="10"/>
      <c r="B428" s="10"/>
      <c r="C428" s="10"/>
      <c r="D428" s="10"/>
      <c r="E428" s="29"/>
      <c r="F428" s="13"/>
      <c r="G428" s="13"/>
      <c r="H428" s="13"/>
      <c r="I428" s="13"/>
      <c r="J428" s="13"/>
      <c r="K428" s="13"/>
      <c r="L428" s="9"/>
    </row>
    <row r="429">
      <c r="A429" s="10"/>
      <c r="B429" s="10"/>
      <c r="C429" s="10"/>
      <c r="D429" s="10"/>
      <c r="E429" s="29"/>
      <c r="F429" s="13"/>
      <c r="G429" s="13"/>
      <c r="H429" s="13"/>
      <c r="I429" s="13"/>
      <c r="J429" s="13"/>
      <c r="K429" s="13"/>
      <c r="L429" s="9"/>
    </row>
    <row r="430">
      <c r="A430" s="10"/>
      <c r="B430" s="10"/>
      <c r="C430" s="10"/>
      <c r="D430" s="10"/>
      <c r="E430" s="29"/>
      <c r="F430" s="13"/>
      <c r="G430" s="13"/>
      <c r="H430" s="13"/>
      <c r="I430" s="13"/>
      <c r="J430" s="13"/>
      <c r="K430" s="13"/>
      <c r="L430" s="9"/>
    </row>
    <row r="431">
      <c r="A431" s="10"/>
      <c r="B431" s="10"/>
      <c r="C431" s="10"/>
      <c r="D431" s="10"/>
      <c r="E431" s="29"/>
      <c r="F431" s="13"/>
      <c r="G431" s="13"/>
      <c r="H431" s="13"/>
      <c r="I431" s="13"/>
      <c r="J431" s="13"/>
      <c r="K431" s="13"/>
      <c r="L431" s="9"/>
    </row>
    <row r="432">
      <c r="A432" s="10"/>
      <c r="B432" s="10"/>
      <c r="C432" s="10"/>
      <c r="D432" s="10"/>
      <c r="E432" s="29"/>
      <c r="F432" s="13"/>
      <c r="G432" s="13"/>
      <c r="H432" s="13"/>
      <c r="I432" s="13"/>
      <c r="J432" s="13"/>
      <c r="K432" s="13"/>
      <c r="L432" s="9"/>
    </row>
    <row r="433">
      <c r="A433" s="10"/>
      <c r="B433" s="10"/>
      <c r="C433" s="10"/>
      <c r="D433" s="10"/>
      <c r="E433" s="29"/>
      <c r="F433" s="13"/>
      <c r="G433" s="13"/>
      <c r="H433" s="13"/>
      <c r="I433" s="13"/>
      <c r="J433" s="13"/>
      <c r="K433" s="13"/>
      <c r="L433" s="9"/>
    </row>
    <row r="434">
      <c r="A434" s="10"/>
      <c r="B434" s="10"/>
      <c r="C434" s="10"/>
      <c r="D434" s="10"/>
      <c r="E434" s="29"/>
      <c r="F434" s="13"/>
      <c r="G434" s="13"/>
      <c r="H434" s="13"/>
      <c r="I434" s="13"/>
      <c r="J434" s="13"/>
      <c r="K434" s="13"/>
      <c r="L434" s="9"/>
    </row>
    <row r="435">
      <c r="A435" s="10"/>
      <c r="B435" s="10"/>
      <c r="C435" s="10"/>
      <c r="D435" s="10"/>
      <c r="E435" s="29"/>
      <c r="F435" s="13"/>
      <c r="G435" s="13"/>
      <c r="H435" s="13"/>
      <c r="I435" s="13"/>
      <c r="J435" s="13"/>
      <c r="K435" s="13"/>
      <c r="L435" s="9"/>
    </row>
    <row r="436">
      <c r="A436" s="10"/>
      <c r="B436" s="10"/>
      <c r="C436" s="10"/>
      <c r="D436" s="10"/>
      <c r="E436" s="29"/>
      <c r="F436" s="13"/>
      <c r="G436" s="13"/>
      <c r="H436" s="13"/>
      <c r="I436" s="13"/>
      <c r="J436" s="13"/>
      <c r="K436" s="13"/>
      <c r="L436" s="9"/>
    </row>
    <row r="437">
      <c r="A437" s="10"/>
      <c r="B437" s="10"/>
      <c r="C437" s="10"/>
      <c r="D437" s="10"/>
      <c r="E437" s="29"/>
      <c r="F437" s="13"/>
      <c r="G437" s="13"/>
      <c r="H437" s="13"/>
      <c r="I437" s="13"/>
      <c r="J437" s="13"/>
      <c r="K437" s="13"/>
      <c r="L437" s="9"/>
    </row>
    <row r="438">
      <c r="A438" s="10"/>
      <c r="B438" s="10"/>
      <c r="C438" s="10"/>
      <c r="D438" s="10"/>
      <c r="E438" s="29"/>
      <c r="F438" s="13"/>
      <c r="G438" s="13"/>
      <c r="H438" s="13"/>
      <c r="I438" s="13"/>
      <c r="J438" s="13"/>
      <c r="K438" s="13"/>
      <c r="L438" s="9"/>
    </row>
    <row r="439">
      <c r="A439" s="10"/>
      <c r="B439" s="10"/>
      <c r="C439" s="10"/>
      <c r="D439" s="10"/>
      <c r="E439" s="29"/>
      <c r="F439" s="13"/>
      <c r="G439" s="13"/>
      <c r="H439" s="13"/>
      <c r="I439" s="13"/>
      <c r="J439" s="13"/>
      <c r="K439" s="13"/>
      <c r="L439" s="9"/>
    </row>
    <row r="440">
      <c r="A440" s="10"/>
      <c r="B440" s="10"/>
      <c r="C440" s="10"/>
      <c r="D440" s="10"/>
      <c r="E440" s="29"/>
      <c r="F440" s="13"/>
      <c r="G440" s="13"/>
      <c r="H440" s="13"/>
      <c r="I440" s="13"/>
      <c r="J440" s="13"/>
      <c r="K440" s="13"/>
      <c r="L440" s="9"/>
    </row>
    <row r="441">
      <c r="A441" s="10"/>
      <c r="B441" s="10"/>
      <c r="C441" s="10"/>
      <c r="D441" s="10"/>
      <c r="E441" s="29"/>
      <c r="F441" s="13"/>
      <c r="G441" s="13"/>
      <c r="H441" s="13"/>
      <c r="I441" s="13"/>
      <c r="J441" s="13"/>
      <c r="K441" s="13"/>
      <c r="L441" s="9"/>
    </row>
    <row r="442">
      <c r="A442" s="10"/>
      <c r="B442" s="10"/>
      <c r="C442" s="10"/>
      <c r="D442" s="10"/>
      <c r="E442" s="29"/>
      <c r="F442" s="13"/>
      <c r="G442" s="13"/>
      <c r="H442" s="13"/>
      <c r="I442" s="13"/>
      <c r="J442" s="13"/>
      <c r="K442" s="13"/>
      <c r="L442" s="9"/>
    </row>
    <row r="443">
      <c r="A443" s="10"/>
      <c r="B443" s="10"/>
      <c r="C443" s="10"/>
      <c r="D443" s="10"/>
      <c r="E443" s="29"/>
      <c r="F443" s="13"/>
      <c r="G443" s="13"/>
      <c r="H443" s="13"/>
      <c r="I443" s="13"/>
      <c r="J443" s="13"/>
      <c r="K443" s="13"/>
      <c r="L443" s="9"/>
    </row>
    <row r="444">
      <c r="A444" s="10"/>
      <c r="B444" s="10"/>
      <c r="C444" s="10"/>
      <c r="D444" s="10"/>
      <c r="E444" s="29"/>
      <c r="F444" s="13"/>
      <c r="G444" s="13"/>
      <c r="H444" s="13"/>
      <c r="I444" s="13"/>
      <c r="J444" s="13"/>
      <c r="K444" s="13"/>
      <c r="L444" s="9"/>
    </row>
    <row r="445">
      <c r="A445" s="10"/>
      <c r="B445" s="10"/>
      <c r="C445" s="10"/>
      <c r="D445" s="10"/>
      <c r="E445" s="29"/>
      <c r="F445" s="13"/>
      <c r="G445" s="13"/>
      <c r="H445" s="13"/>
      <c r="I445" s="13"/>
      <c r="J445" s="13"/>
      <c r="K445" s="13"/>
      <c r="L445" s="9"/>
    </row>
    <row r="446">
      <c r="A446" s="10"/>
      <c r="B446" s="10"/>
      <c r="C446" s="10"/>
      <c r="D446" s="10"/>
      <c r="E446" s="29"/>
      <c r="F446" s="13"/>
      <c r="G446" s="13"/>
      <c r="H446" s="13"/>
      <c r="I446" s="13"/>
      <c r="J446" s="13"/>
      <c r="K446" s="13"/>
      <c r="L446" s="9"/>
    </row>
    <row r="447">
      <c r="A447" s="10"/>
      <c r="B447" s="10"/>
      <c r="C447" s="10"/>
      <c r="D447" s="10"/>
      <c r="E447" s="29"/>
      <c r="F447" s="13"/>
      <c r="G447" s="13"/>
      <c r="H447" s="13"/>
      <c r="I447" s="13"/>
      <c r="J447" s="13"/>
      <c r="K447" s="13"/>
      <c r="L447" s="9"/>
    </row>
    <row r="448">
      <c r="A448" s="10"/>
      <c r="B448" s="10"/>
      <c r="C448" s="10"/>
      <c r="D448" s="10"/>
      <c r="E448" s="29"/>
      <c r="F448" s="13"/>
      <c r="G448" s="13"/>
      <c r="H448" s="13"/>
      <c r="I448" s="13"/>
      <c r="J448" s="13"/>
      <c r="K448" s="13"/>
      <c r="L448" s="9"/>
    </row>
    <row r="449">
      <c r="A449" s="10"/>
      <c r="B449" s="10"/>
      <c r="C449" s="10"/>
      <c r="D449" s="10"/>
      <c r="E449" s="29"/>
      <c r="F449" s="13"/>
      <c r="G449" s="13"/>
      <c r="H449" s="13"/>
      <c r="I449" s="13"/>
      <c r="J449" s="13"/>
      <c r="K449" s="13"/>
      <c r="L449" s="9"/>
    </row>
    <row r="450">
      <c r="A450" s="10"/>
      <c r="B450" s="10"/>
      <c r="C450" s="10"/>
      <c r="D450" s="10"/>
      <c r="E450" s="29"/>
      <c r="F450" s="13"/>
      <c r="G450" s="13"/>
      <c r="H450" s="13"/>
      <c r="I450" s="13"/>
      <c r="J450" s="13"/>
      <c r="K450" s="13"/>
      <c r="L450" s="9"/>
    </row>
    <row r="451">
      <c r="A451" s="10"/>
      <c r="B451" s="10"/>
      <c r="C451" s="10"/>
      <c r="D451" s="10"/>
      <c r="E451" s="29"/>
      <c r="F451" s="13"/>
      <c r="G451" s="13"/>
      <c r="H451" s="13"/>
      <c r="I451" s="13"/>
      <c r="J451" s="13"/>
      <c r="K451" s="13"/>
      <c r="L451" s="9"/>
    </row>
    <row r="452">
      <c r="A452" s="10"/>
      <c r="B452" s="10"/>
      <c r="C452" s="10"/>
      <c r="D452" s="10"/>
      <c r="E452" s="29"/>
      <c r="F452" s="13"/>
      <c r="G452" s="13"/>
      <c r="H452" s="13"/>
      <c r="I452" s="13"/>
      <c r="J452" s="13"/>
      <c r="K452" s="13"/>
      <c r="L452" s="9"/>
    </row>
    <row r="453">
      <c r="A453" s="10"/>
      <c r="B453" s="10"/>
      <c r="C453" s="10"/>
      <c r="D453" s="10"/>
      <c r="E453" s="29"/>
      <c r="F453" s="13"/>
      <c r="G453" s="13"/>
      <c r="H453" s="13"/>
      <c r="I453" s="13"/>
      <c r="J453" s="13"/>
      <c r="K453" s="13"/>
      <c r="L453" s="9"/>
    </row>
    <row r="454">
      <c r="A454" s="10"/>
      <c r="B454" s="10"/>
      <c r="C454" s="10"/>
      <c r="D454" s="10"/>
      <c r="E454" s="29"/>
      <c r="F454" s="13"/>
      <c r="G454" s="13"/>
      <c r="H454" s="13"/>
      <c r="I454" s="13"/>
      <c r="J454" s="13"/>
      <c r="K454" s="13"/>
      <c r="L454" s="9"/>
    </row>
    <row r="455">
      <c r="A455" s="10"/>
      <c r="B455" s="10"/>
      <c r="C455" s="10"/>
      <c r="D455" s="10"/>
      <c r="E455" s="29"/>
      <c r="F455" s="13"/>
      <c r="G455" s="13"/>
      <c r="H455" s="13"/>
      <c r="I455" s="13"/>
      <c r="J455" s="13"/>
      <c r="K455" s="13"/>
      <c r="L455" s="9"/>
    </row>
    <row r="456">
      <c r="A456" s="10"/>
      <c r="B456" s="10"/>
      <c r="C456" s="10"/>
      <c r="D456" s="10"/>
      <c r="E456" s="29"/>
      <c r="F456" s="13"/>
      <c r="G456" s="13"/>
      <c r="H456" s="13"/>
      <c r="I456" s="13"/>
      <c r="J456" s="13"/>
      <c r="K456" s="13"/>
      <c r="L456" s="9"/>
    </row>
    <row r="457">
      <c r="A457" s="10"/>
      <c r="B457" s="10"/>
      <c r="C457" s="10"/>
      <c r="D457" s="10"/>
      <c r="E457" s="29"/>
      <c r="F457" s="13"/>
      <c r="G457" s="13"/>
      <c r="H457" s="13"/>
      <c r="I457" s="13"/>
      <c r="J457" s="13"/>
      <c r="K457" s="13"/>
      <c r="L457" s="9"/>
    </row>
    <row r="458">
      <c r="A458" s="10"/>
      <c r="B458" s="10"/>
      <c r="C458" s="10"/>
      <c r="D458" s="10"/>
      <c r="E458" s="29"/>
      <c r="F458" s="13"/>
      <c r="G458" s="13"/>
      <c r="H458" s="13"/>
      <c r="I458" s="13"/>
      <c r="J458" s="13"/>
      <c r="K458" s="13"/>
      <c r="L458" s="9"/>
    </row>
    <row r="459">
      <c r="A459" s="10"/>
      <c r="B459" s="10"/>
      <c r="C459" s="10"/>
      <c r="D459" s="10"/>
      <c r="E459" s="29"/>
      <c r="F459" s="13"/>
      <c r="G459" s="13"/>
      <c r="H459" s="13"/>
      <c r="I459" s="13"/>
      <c r="J459" s="13"/>
      <c r="K459" s="13"/>
      <c r="L459" s="9"/>
    </row>
    <row r="460">
      <c r="A460" s="10"/>
      <c r="B460" s="10"/>
      <c r="C460" s="10"/>
      <c r="D460" s="10"/>
      <c r="E460" s="29"/>
      <c r="F460" s="13"/>
      <c r="G460" s="13"/>
      <c r="H460" s="13"/>
      <c r="I460" s="13"/>
      <c r="J460" s="13"/>
      <c r="K460" s="13"/>
      <c r="L460" s="9"/>
    </row>
    <row r="461">
      <c r="A461" s="10"/>
      <c r="B461" s="10"/>
      <c r="C461" s="10"/>
      <c r="D461" s="10"/>
      <c r="E461" s="29"/>
      <c r="F461" s="13"/>
      <c r="G461" s="13"/>
      <c r="H461" s="13"/>
      <c r="I461" s="13"/>
      <c r="J461" s="13"/>
      <c r="K461" s="13"/>
      <c r="L461" s="9"/>
    </row>
    <row r="462">
      <c r="A462" s="10"/>
      <c r="B462" s="10"/>
      <c r="C462" s="10"/>
      <c r="D462" s="10"/>
      <c r="E462" s="29"/>
      <c r="F462" s="13"/>
      <c r="G462" s="13"/>
      <c r="H462" s="13"/>
      <c r="I462" s="13"/>
      <c r="J462" s="13"/>
      <c r="K462" s="13"/>
      <c r="L462" s="9"/>
    </row>
    <row r="463">
      <c r="A463" s="10"/>
      <c r="B463" s="10"/>
      <c r="C463" s="10"/>
      <c r="D463" s="10"/>
      <c r="E463" s="29"/>
      <c r="F463" s="13"/>
      <c r="G463" s="13"/>
      <c r="H463" s="13"/>
      <c r="I463" s="13"/>
      <c r="J463" s="13"/>
      <c r="K463" s="13"/>
      <c r="L463" s="9"/>
    </row>
    <row r="464">
      <c r="A464" s="10"/>
      <c r="B464" s="10"/>
      <c r="C464" s="10"/>
      <c r="D464" s="10"/>
      <c r="E464" s="29"/>
      <c r="F464" s="13"/>
      <c r="G464" s="13"/>
      <c r="H464" s="13"/>
      <c r="I464" s="13"/>
      <c r="J464" s="13"/>
      <c r="K464" s="13"/>
      <c r="L464" s="9"/>
    </row>
    <row r="465">
      <c r="A465" s="10"/>
      <c r="B465" s="10"/>
      <c r="C465" s="10"/>
      <c r="D465" s="10"/>
      <c r="E465" s="29"/>
      <c r="F465" s="13"/>
      <c r="G465" s="13"/>
      <c r="H465" s="13"/>
      <c r="I465" s="13"/>
      <c r="J465" s="13"/>
      <c r="K465" s="13"/>
      <c r="L465" s="9"/>
    </row>
    <row r="466">
      <c r="A466" s="10"/>
      <c r="B466" s="10"/>
      <c r="C466" s="10"/>
      <c r="D466" s="10"/>
      <c r="E466" s="29"/>
      <c r="F466" s="13"/>
      <c r="G466" s="13"/>
      <c r="H466" s="13"/>
      <c r="I466" s="13"/>
      <c r="J466" s="13"/>
      <c r="K466" s="13"/>
      <c r="L466" s="9"/>
    </row>
    <row r="467">
      <c r="A467" s="10"/>
      <c r="B467" s="10"/>
      <c r="C467" s="10"/>
      <c r="D467" s="10"/>
      <c r="E467" s="29"/>
      <c r="F467" s="13"/>
      <c r="G467" s="13"/>
      <c r="H467" s="13"/>
      <c r="I467" s="13"/>
      <c r="J467" s="13"/>
      <c r="K467" s="13"/>
      <c r="L467" s="9"/>
    </row>
    <row r="468">
      <c r="A468" s="10"/>
      <c r="B468" s="10"/>
      <c r="C468" s="10"/>
      <c r="D468" s="10"/>
      <c r="E468" s="29"/>
      <c r="F468" s="13"/>
      <c r="G468" s="13"/>
      <c r="H468" s="13"/>
      <c r="I468" s="13"/>
      <c r="J468" s="13"/>
      <c r="K468" s="13"/>
      <c r="L468" s="9"/>
    </row>
    <row r="469">
      <c r="A469" s="10"/>
      <c r="B469" s="10"/>
      <c r="C469" s="10"/>
      <c r="D469" s="10"/>
      <c r="E469" s="29"/>
      <c r="F469" s="13"/>
      <c r="G469" s="13"/>
      <c r="H469" s="13"/>
      <c r="I469" s="13"/>
      <c r="J469" s="13"/>
      <c r="K469" s="13"/>
      <c r="L469" s="9"/>
    </row>
    <row r="470">
      <c r="A470" s="10"/>
      <c r="B470" s="10"/>
      <c r="C470" s="10"/>
      <c r="D470" s="10"/>
      <c r="E470" s="29"/>
      <c r="F470" s="13"/>
      <c r="G470" s="13"/>
      <c r="H470" s="13"/>
      <c r="I470" s="13"/>
      <c r="J470" s="13"/>
      <c r="K470" s="13"/>
      <c r="L470" s="9"/>
    </row>
    <row r="471">
      <c r="A471" s="10"/>
      <c r="B471" s="10"/>
      <c r="C471" s="10"/>
      <c r="D471" s="10"/>
      <c r="E471" s="29"/>
      <c r="F471" s="13"/>
      <c r="G471" s="13"/>
      <c r="H471" s="13"/>
      <c r="I471" s="13"/>
      <c r="J471" s="13"/>
      <c r="K471" s="13"/>
      <c r="L471" s="9"/>
    </row>
    <row r="472">
      <c r="A472" s="10"/>
      <c r="B472" s="10"/>
      <c r="C472" s="10"/>
      <c r="D472" s="10"/>
      <c r="E472" s="29"/>
      <c r="F472" s="13"/>
      <c r="G472" s="13"/>
      <c r="H472" s="13"/>
      <c r="I472" s="13"/>
      <c r="J472" s="13"/>
      <c r="K472" s="13"/>
      <c r="L472" s="9"/>
    </row>
    <row r="473">
      <c r="A473" s="10"/>
      <c r="B473" s="10"/>
      <c r="C473" s="10"/>
      <c r="D473" s="10"/>
      <c r="E473" s="29"/>
      <c r="F473" s="13"/>
      <c r="G473" s="13"/>
      <c r="H473" s="13"/>
      <c r="I473" s="13"/>
      <c r="J473" s="13"/>
      <c r="K473" s="13"/>
      <c r="L473" s="9"/>
    </row>
    <row r="474">
      <c r="A474" s="10"/>
      <c r="B474" s="10"/>
      <c r="C474" s="10"/>
      <c r="D474" s="10"/>
      <c r="E474" s="29"/>
      <c r="F474" s="13"/>
      <c r="G474" s="13"/>
      <c r="H474" s="13"/>
      <c r="I474" s="13"/>
      <c r="J474" s="13"/>
      <c r="K474" s="13"/>
      <c r="L474" s="9"/>
    </row>
    <row r="475">
      <c r="A475" s="10"/>
      <c r="B475" s="10"/>
      <c r="C475" s="10"/>
      <c r="D475" s="10"/>
      <c r="E475" s="29"/>
      <c r="F475" s="13"/>
      <c r="G475" s="13"/>
      <c r="H475" s="13"/>
      <c r="I475" s="13"/>
      <c r="J475" s="13"/>
      <c r="K475" s="13"/>
      <c r="L475" s="9"/>
    </row>
    <row r="476">
      <c r="A476" s="10"/>
      <c r="B476" s="10"/>
      <c r="C476" s="10"/>
      <c r="D476" s="10"/>
      <c r="E476" s="29"/>
      <c r="F476" s="13"/>
      <c r="G476" s="13"/>
      <c r="H476" s="13"/>
      <c r="I476" s="13"/>
      <c r="J476" s="13"/>
      <c r="K476" s="13"/>
      <c r="L476" s="9"/>
    </row>
    <row r="477">
      <c r="A477" s="10"/>
      <c r="B477" s="10"/>
      <c r="C477" s="10"/>
      <c r="D477" s="10"/>
      <c r="E477" s="29"/>
      <c r="F477" s="13"/>
      <c r="G477" s="13"/>
      <c r="H477" s="13"/>
      <c r="I477" s="13"/>
      <c r="J477" s="13"/>
      <c r="K477" s="13"/>
      <c r="L477" s="9"/>
    </row>
    <row r="478">
      <c r="A478" s="10"/>
      <c r="B478" s="10"/>
      <c r="C478" s="10"/>
      <c r="D478" s="10"/>
      <c r="E478" s="29"/>
      <c r="F478" s="13"/>
      <c r="G478" s="13"/>
      <c r="H478" s="13"/>
      <c r="I478" s="13"/>
      <c r="J478" s="13"/>
      <c r="K478" s="13"/>
      <c r="L478" s="9"/>
    </row>
    <row r="479">
      <c r="A479" s="10"/>
      <c r="B479" s="10"/>
      <c r="C479" s="10"/>
      <c r="D479" s="10"/>
      <c r="E479" s="29"/>
      <c r="F479" s="13"/>
      <c r="G479" s="13"/>
      <c r="H479" s="13"/>
      <c r="I479" s="13"/>
      <c r="J479" s="13"/>
      <c r="K479" s="13"/>
      <c r="L479" s="9"/>
    </row>
    <row r="480">
      <c r="A480" s="10"/>
      <c r="B480" s="10"/>
      <c r="C480" s="10"/>
      <c r="D480" s="10"/>
      <c r="E480" s="29"/>
      <c r="F480" s="13"/>
      <c r="G480" s="13"/>
      <c r="H480" s="13"/>
      <c r="I480" s="13"/>
      <c r="J480" s="13"/>
      <c r="K480" s="13"/>
      <c r="L480" s="9"/>
    </row>
    <row r="481">
      <c r="A481" s="10"/>
      <c r="B481" s="10"/>
      <c r="C481" s="10"/>
      <c r="D481" s="10"/>
      <c r="E481" s="29"/>
      <c r="F481" s="13"/>
      <c r="G481" s="13"/>
      <c r="H481" s="13"/>
      <c r="I481" s="13"/>
      <c r="J481" s="13"/>
      <c r="K481" s="13"/>
      <c r="L481" s="9"/>
    </row>
    <row r="482">
      <c r="A482" s="10"/>
      <c r="B482" s="10"/>
      <c r="C482" s="10"/>
      <c r="D482" s="10"/>
      <c r="E482" s="29"/>
      <c r="F482" s="13"/>
      <c r="G482" s="13"/>
      <c r="H482" s="13"/>
      <c r="I482" s="13"/>
      <c r="J482" s="13"/>
      <c r="K482" s="13"/>
      <c r="L482" s="9"/>
    </row>
    <row r="483">
      <c r="A483" s="10"/>
      <c r="B483" s="10"/>
      <c r="C483" s="10"/>
      <c r="D483" s="10"/>
      <c r="E483" s="29"/>
      <c r="F483" s="13"/>
      <c r="G483" s="13"/>
      <c r="H483" s="13"/>
      <c r="I483" s="13"/>
      <c r="J483" s="13"/>
      <c r="K483" s="13"/>
      <c r="L483" s="9"/>
    </row>
    <row r="484">
      <c r="A484" s="10"/>
      <c r="B484" s="10"/>
      <c r="C484" s="10"/>
      <c r="D484" s="10"/>
      <c r="E484" s="29"/>
      <c r="F484" s="13"/>
      <c r="G484" s="13"/>
      <c r="H484" s="13"/>
      <c r="I484" s="13"/>
      <c r="J484" s="13"/>
      <c r="K484" s="13"/>
      <c r="L484" s="9"/>
    </row>
    <row r="485">
      <c r="A485" s="10"/>
      <c r="B485" s="10"/>
      <c r="C485" s="10"/>
      <c r="D485" s="10"/>
      <c r="E485" s="29"/>
      <c r="F485" s="13"/>
      <c r="G485" s="13"/>
      <c r="H485" s="13"/>
      <c r="I485" s="13"/>
      <c r="J485" s="13"/>
      <c r="K485" s="13"/>
      <c r="L485" s="9"/>
    </row>
    <row r="486">
      <c r="A486" s="10"/>
      <c r="B486" s="10"/>
      <c r="C486" s="10"/>
      <c r="D486" s="10"/>
      <c r="E486" s="29"/>
      <c r="F486" s="13"/>
      <c r="G486" s="13"/>
      <c r="H486" s="13"/>
      <c r="I486" s="13"/>
      <c r="J486" s="13"/>
      <c r="K486" s="13"/>
      <c r="L486" s="9"/>
    </row>
    <row r="487">
      <c r="A487" s="10"/>
      <c r="B487" s="10"/>
      <c r="C487" s="10"/>
      <c r="D487" s="10"/>
      <c r="E487" s="29"/>
      <c r="F487" s="13"/>
      <c r="G487" s="13"/>
      <c r="H487" s="13"/>
      <c r="I487" s="13"/>
      <c r="J487" s="13"/>
      <c r="K487" s="13"/>
      <c r="L487" s="9"/>
    </row>
    <row r="488">
      <c r="A488" s="10"/>
      <c r="B488" s="10"/>
      <c r="C488" s="10"/>
      <c r="D488" s="10"/>
      <c r="E488" s="29"/>
      <c r="F488" s="13"/>
      <c r="G488" s="13"/>
      <c r="H488" s="13"/>
      <c r="I488" s="13"/>
      <c r="J488" s="13"/>
      <c r="K488" s="13"/>
      <c r="L488" s="9"/>
    </row>
    <row r="489">
      <c r="A489" s="10"/>
      <c r="B489" s="10"/>
      <c r="C489" s="10"/>
      <c r="D489" s="10"/>
      <c r="E489" s="29"/>
      <c r="F489" s="13"/>
      <c r="G489" s="13"/>
      <c r="H489" s="13"/>
      <c r="I489" s="13"/>
      <c r="J489" s="13"/>
      <c r="K489" s="13"/>
      <c r="L489" s="9"/>
    </row>
    <row r="490">
      <c r="A490" s="10"/>
      <c r="B490" s="10"/>
      <c r="C490" s="10"/>
      <c r="D490" s="10"/>
      <c r="E490" s="29"/>
      <c r="F490" s="13"/>
      <c r="G490" s="13"/>
      <c r="H490" s="13"/>
      <c r="I490" s="13"/>
      <c r="J490" s="13"/>
      <c r="K490" s="13"/>
      <c r="L490" s="9"/>
    </row>
    <row r="491">
      <c r="A491" s="10"/>
      <c r="B491" s="10"/>
      <c r="C491" s="10"/>
      <c r="D491" s="10"/>
      <c r="E491" s="29"/>
      <c r="F491" s="13"/>
      <c r="G491" s="13"/>
      <c r="H491" s="13"/>
      <c r="I491" s="13"/>
      <c r="J491" s="13"/>
      <c r="K491" s="13"/>
      <c r="L491" s="9"/>
    </row>
    <row r="492">
      <c r="A492" s="10"/>
      <c r="B492" s="10"/>
      <c r="C492" s="10"/>
      <c r="D492" s="10"/>
      <c r="E492" s="29"/>
      <c r="F492" s="13"/>
      <c r="G492" s="13"/>
      <c r="H492" s="13"/>
      <c r="I492" s="13"/>
      <c r="J492" s="13"/>
      <c r="K492" s="13"/>
      <c r="L492" s="9"/>
    </row>
    <row r="493">
      <c r="A493" s="10"/>
      <c r="B493" s="10"/>
      <c r="C493" s="10"/>
      <c r="D493" s="10"/>
      <c r="E493" s="29"/>
      <c r="F493" s="13"/>
      <c r="G493" s="13"/>
      <c r="H493" s="13"/>
      <c r="I493" s="13"/>
      <c r="J493" s="13"/>
      <c r="K493" s="13"/>
      <c r="L493" s="9"/>
    </row>
    <row r="494">
      <c r="A494" s="10"/>
      <c r="B494" s="10"/>
      <c r="C494" s="10"/>
      <c r="D494" s="10"/>
      <c r="E494" s="29"/>
      <c r="F494" s="13"/>
      <c r="G494" s="13"/>
      <c r="H494" s="13"/>
      <c r="I494" s="13"/>
      <c r="J494" s="13"/>
      <c r="K494" s="13"/>
      <c r="L494" s="9"/>
    </row>
    <row r="495">
      <c r="A495" s="10"/>
      <c r="B495" s="10"/>
      <c r="C495" s="10"/>
      <c r="D495" s="10"/>
      <c r="E495" s="29"/>
      <c r="F495" s="13"/>
      <c r="G495" s="13"/>
      <c r="H495" s="13"/>
      <c r="I495" s="13"/>
      <c r="J495" s="13"/>
      <c r="K495" s="13"/>
      <c r="L495" s="9"/>
    </row>
    <row r="496">
      <c r="A496" s="10"/>
      <c r="B496" s="10"/>
      <c r="C496" s="10"/>
      <c r="D496" s="10"/>
      <c r="E496" s="29"/>
      <c r="F496" s="13"/>
      <c r="G496" s="13"/>
      <c r="H496" s="13"/>
      <c r="I496" s="13"/>
      <c r="J496" s="13"/>
      <c r="K496" s="13"/>
      <c r="L496" s="9"/>
    </row>
    <row r="497">
      <c r="A497" s="10"/>
      <c r="B497" s="10"/>
      <c r="C497" s="10"/>
      <c r="D497" s="10"/>
      <c r="E497" s="29"/>
      <c r="F497" s="13"/>
      <c r="G497" s="13"/>
      <c r="H497" s="13"/>
      <c r="I497" s="13"/>
      <c r="J497" s="13"/>
      <c r="K497" s="13"/>
      <c r="L497" s="9"/>
    </row>
    <row r="498">
      <c r="A498" s="10"/>
      <c r="B498" s="10"/>
      <c r="C498" s="10"/>
      <c r="D498" s="10"/>
      <c r="E498" s="29"/>
      <c r="F498" s="13"/>
      <c r="G498" s="13"/>
      <c r="H498" s="13"/>
      <c r="I498" s="13"/>
      <c r="J498" s="13"/>
      <c r="K498" s="13"/>
      <c r="L498" s="9"/>
    </row>
    <row r="499">
      <c r="A499" s="10"/>
      <c r="B499" s="10"/>
      <c r="C499" s="10"/>
      <c r="D499" s="10"/>
      <c r="E499" s="29"/>
      <c r="F499" s="13"/>
      <c r="G499" s="13"/>
      <c r="H499" s="13"/>
      <c r="I499" s="13"/>
      <c r="J499" s="13"/>
      <c r="K499" s="13"/>
      <c r="L499" s="9"/>
    </row>
    <row r="500">
      <c r="A500" s="10"/>
      <c r="B500" s="10"/>
      <c r="C500" s="10"/>
      <c r="D500" s="10"/>
      <c r="E500" s="29"/>
      <c r="F500" s="13"/>
      <c r="G500" s="13"/>
      <c r="H500" s="13"/>
      <c r="I500" s="13"/>
      <c r="J500" s="13"/>
      <c r="K500" s="13"/>
      <c r="L500" s="9"/>
    </row>
    <row r="501">
      <c r="A501" s="10"/>
      <c r="B501" s="10"/>
      <c r="C501" s="10"/>
      <c r="D501" s="10"/>
      <c r="E501" s="29"/>
      <c r="F501" s="13"/>
      <c r="G501" s="13"/>
      <c r="H501" s="13"/>
      <c r="I501" s="13"/>
      <c r="J501" s="13"/>
      <c r="K501" s="13"/>
      <c r="L501" s="9"/>
    </row>
    <row r="502">
      <c r="A502" s="10"/>
      <c r="B502" s="10"/>
      <c r="C502" s="10"/>
      <c r="D502" s="10"/>
      <c r="E502" s="29"/>
      <c r="F502" s="13"/>
      <c r="G502" s="13"/>
      <c r="H502" s="13"/>
      <c r="I502" s="13"/>
      <c r="J502" s="13"/>
      <c r="K502" s="13"/>
      <c r="L502" s="9"/>
    </row>
    <row r="503">
      <c r="A503" s="10"/>
      <c r="B503" s="10"/>
      <c r="C503" s="10"/>
      <c r="D503" s="10"/>
      <c r="E503" s="29"/>
      <c r="F503" s="13"/>
      <c r="G503" s="13"/>
      <c r="H503" s="13"/>
      <c r="I503" s="13"/>
      <c r="J503" s="13"/>
      <c r="K503" s="13"/>
      <c r="L503" s="9"/>
    </row>
    <row r="504">
      <c r="A504" s="10"/>
      <c r="B504" s="10"/>
      <c r="C504" s="10"/>
      <c r="D504" s="10"/>
      <c r="E504" s="29"/>
      <c r="F504" s="13"/>
      <c r="G504" s="13"/>
      <c r="H504" s="13"/>
      <c r="I504" s="13"/>
      <c r="J504" s="13"/>
      <c r="K504" s="13"/>
      <c r="L504" s="9"/>
    </row>
    <row r="505">
      <c r="A505" s="10"/>
      <c r="B505" s="10"/>
      <c r="C505" s="10"/>
      <c r="D505" s="10"/>
      <c r="E505" s="29"/>
      <c r="F505" s="13"/>
      <c r="G505" s="13"/>
      <c r="H505" s="13"/>
      <c r="I505" s="13"/>
      <c r="J505" s="13"/>
      <c r="K505" s="13"/>
      <c r="L505" s="9"/>
    </row>
    <row r="506">
      <c r="A506" s="10"/>
      <c r="B506" s="10"/>
      <c r="C506" s="10"/>
      <c r="D506" s="10"/>
      <c r="E506" s="29"/>
      <c r="F506" s="13"/>
      <c r="G506" s="13"/>
      <c r="H506" s="13"/>
      <c r="I506" s="13"/>
      <c r="J506" s="13"/>
      <c r="K506" s="13"/>
      <c r="L506" s="9"/>
    </row>
    <row r="507">
      <c r="A507" s="10"/>
      <c r="B507" s="10"/>
      <c r="C507" s="10"/>
      <c r="D507" s="10"/>
      <c r="E507" s="29"/>
      <c r="F507" s="13"/>
      <c r="G507" s="13"/>
      <c r="H507" s="13"/>
      <c r="I507" s="13"/>
      <c r="J507" s="13"/>
      <c r="K507" s="13"/>
      <c r="L507" s="9"/>
    </row>
    <row r="508">
      <c r="A508" s="10"/>
      <c r="B508" s="10"/>
      <c r="C508" s="10"/>
      <c r="D508" s="10"/>
      <c r="E508" s="29"/>
      <c r="F508" s="13"/>
      <c r="G508" s="13"/>
      <c r="H508" s="13"/>
      <c r="I508" s="13"/>
      <c r="J508" s="13"/>
      <c r="K508" s="13"/>
      <c r="L508" s="9"/>
    </row>
    <row r="509">
      <c r="A509" s="10"/>
      <c r="B509" s="10"/>
      <c r="C509" s="10"/>
      <c r="D509" s="10"/>
      <c r="E509" s="29"/>
      <c r="F509" s="13"/>
      <c r="G509" s="13"/>
      <c r="H509" s="13"/>
      <c r="I509" s="13"/>
      <c r="J509" s="13"/>
      <c r="K509" s="13"/>
      <c r="L509" s="9"/>
    </row>
    <row r="510">
      <c r="A510" s="10"/>
      <c r="B510" s="10"/>
      <c r="C510" s="10"/>
      <c r="D510" s="10"/>
      <c r="E510" s="29"/>
      <c r="F510" s="13"/>
      <c r="G510" s="13"/>
      <c r="H510" s="13"/>
      <c r="I510" s="13"/>
      <c r="J510" s="13"/>
      <c r="K510" s="13"/>
      <c r="L510" s="9"/>
    </row>
    <row r="511">
      <c r="A511" s="10"/>
      <c r="B511" s="10"/>
      <c r="C511" s="10"/>
      <c r="D511" s="10"/>
      <c r="E511" s="29"/>
      <c r="F511" s="13"/>
      <c r="G511" s="13"/>
      <c r="H511" s="13"/>
      <c r="I511" s="13"/>
      <c r="J511" s="13"/>
      <c r="K511" s="13"/>
      <c r="L511" s="9"/>
    </row>
    <row r="512">
      <c r="A512" s="10"/>
      <c r="B512" s="10"/>
      <c r="C512" s="10"/>
      <c r="D512" s="10"/>
      <c r="E512" s="29"/>
      <c r="F512" s="13"/>
      <c r="G512" s="13"/>
      <c r="H512" s="13"/>
      <c r="I512" s="13"/>
      <c r="J512" s="13"/>
      <c r="K512" s="13"/>
      <c r="L512" s="9"/>
    </row>
    <row r="513">
      <c r="A513" s="10"/>
      <c r="B513" s="10"/>
      <c r="C513" s="10"/>
      <c r="D513" s="10"/>
      <c r="E513" s="29"/>
      <c r="F513" s="13"/>
      <c r="G513" s="13"/>
      <c r="H513" s="13"/>
      <c r="I513" s="13"/>
      <c r="J513" s="13"/>
      <c r="K513" s="13"/>
      <c r="L513" s="9"/>
    </row>
    <row r="514">
      <c r="A514" s="10"/>
      <c r="B514" s="10"/>
      <c r="C514" s="10"/>
      <c r="D514" s="10"/>
      <c r="E514" s="29"/>
      <c r="F514" s="13"/>
      <c r="G514" s="13"/>
      <c r="H514" s="13"/>
      <c r="I514" s="13"/>
      <c r="J514" s="13"/>
      <c r="K514" s="13"/>
      <c r="L514" s="9"/>
    </row>
    <row r="515">
      <c r="A515" s="10"/>
      <c r="B515" s="10"/>
      <c r="C515" s="10"/>
      <c r="D515" s="10"/>
      <c r="E515" s="29"/>
      <c r="F515" s="13"/>
      <c r="G515" s="13"/>
      <c r="H515" s="13"/>
      <c r="I515" s="13"/>
      <c r="J515" s="13"/>
      <c r="K515" s="13"/>
      <c r="L515" s="9"/>
    </row>
    <row r="516">
      <c r="A516" s="10"/>
      <c r="B516" s="10"/>
      <c r="C516" s="10"/>
      <c r="D516" s="10"/>
      <c r="E516" s="29"/>
      <c r="F516" s="13"/>
      <c r="G516" s="13"/>
      <c r="H516" s="13"/>
      <c r="I516" s="13"/>
      <c r="J516" s="13"/>
      <c r="K516" s="13"/>
      <c r="L516" s="9"/>
    </row>
    <row r="517">
      <c r="A517" s="10"/>
      <c r="B517" s="10"/>
      <c r="C517" s="10"/>
      <c r="D517" s="10"/>
      <c r="E517" s="29"/>
      <c r="F517" s="13"/>
      <c r="G517" s="13"/>
      <c r="H517" s="13"/>
      <c r="I517" s="13"/>
      <c r="J517" s="13"/>
      <c r="K517" s="13"/>
      <c r="L517" s="9"/>
    </row>
    <row r="518">
      <c r="A518" s="10"/>
      <c r="B518" s="10"/>
      <c r="C518" s="10"/>
      <c r="D518" s="10"/>
      <c r="E518" s="29"/>
      <c r="F518" s="13"/>
      <c r="G518" s="13"/>
      <c r="H518" s="13"/>
      <c r="I518" s="13"/>
      <c r="J518" s="13"/>
      <c r="K518" s="13"/>
      <c r="L518" s="9"/>
    </row>
    <row r="519">
      <c r="A519" s="10"/>
      <c r="B519" s="10"/>
      <c r="C519" s="10"/>
      <c r="D519" s="10"/>
      <c r="E519" s="29"/>
      <c r="F519" s="13"/>
      <c r="G519" s="13"/>
      <c r="H519" s="13"/>
      <c r="I519" s="13"/>
      <c r="J519" s="13"/>
      <c r="K519" s="13"/>
      <c r="L519" s="9"/>
    </row>
    <row r="520">
      <c r="A520" s="10"/>
      <c r="B520" s="10"/>
      <c r="C520" s="10"/>
      <c r="D520" s="10"/>
      <c r="E520" s="29"/>
      <c r="F520" s="13"/>
      <c r="G520" s="13"/>
      <c r="H520" s="13"/>
      <c r="I520" s="13"/>
      <c r="J520" s="13"/>
      <c r="K520" s="13"/>
      <c r="L520" s="9"/>
    </row>
    <row r="521">
      <c r="A521" s="10"/>
      <c r="B521" s="10"/>
      <c r="C521" s="10"/>
      <c r="D521" s="10"/>
      <c r="E521" s="29"/>
      <c r="F521" s="13"/>
      <c r="G521" s="13"/>
      <c r="H521" s="13"/>
      <c r="I521" s="13"/>
      <c r="J521" s="13"/>
      <c r="K521" s="13"/>
      <c r="L521" s="9"/>
    </row>
    <row r="522">
      <c r="A522" s="10"/>
      <c r="B522" s="10"/>
      <c r="C522" s="10"/>
      <c r="D522" s="10"/>
      <c r="E522" s="29"/>
      <c r="F522" s="13"/>
      <c r="G522" s="13"/>
      <c r="H522" s="13"/>
      <c r="I522" s="13"/>
      <c r="J522" s="13"/>
      <c r="K522" s="13"/>
      <c r="L522" s="9"/>
    </row>
    <row r="523">
      <c r="A523" s="10"/>
      <c r="B523" s="10"/>
      <c r="C523" s="10"/>
      <c r="D523" s="10"/>
      <c r="E523" s="29"/>
      <c r="F523" s="13"/>
      <c r="G523" s="13"/>
      <c r="H523" s="13"/>
      <c r="I523" s="13"/>
      <c r="J523" s="13"/>
      <c r="K523" s="13"/>
      <c r="L523" s="9"/>
    </row>
    <row r="524">
      <c r="A524" s="10"/>
      <c r="B524" s="10"/>
      <c r="C524" s="10"/>
      <c r="D524" s="10"/>
      <c r="E524" s="29"/>
      <c r="F524" s="13"/>
      <c r="G524" s="13"/>
      <c r="H524" s="13"/>
      <c r="I524" s="13"/>
      <c r="J524" s="13"/>
      <c r="K524" s="13"/>
      <c r="L524" s="9"/>
    </row>
    <row r="525">
      <c r="A525" s="10"/>
      <c r="B525" s="10"/>
      <c r="C525" s="10"/>
      <c r="D525" s="10"/>
      <c r="E525" s="29"/>
      <c r="F525" s="13"/>
      <c r="G525" s="13"/>
      <c r="H525" s="13"/>
      <c r="I525" s="13"/>
      <c r="J525" s="13"/>
      <c r="K525" s="13"/>
      <c r="L525" s="9"/>
    </row>
    <row r="526">
      <c r="A526" s="10"/>
      <c r="B526" s="10"/>
      <c r="C526" s="10"/>
      <c r="D526" s="10"/>
      <c r="E526" s="29"/>
      <c r="F526" s="13"/>
      <c r="G526" s="13"/>
      <c r="H526" s="13"/>
      <c r="I526" s="13"/>
      <c r="J526" s="13"/>
      <c r="K526" s="13"/>
      <c r="L526" s="9"/>
    </row>
    <row r="527">
      <c r="A527" s="10"/>
      <c r="B527" s="10"/>
      <c r="C527" s="10"/>
      <c r="D527" s="10"/>
      <c r="E527" s="29"/>
      <c r="F527" s="13"/>
      <c r="G527" s="13"/>
      <c r="H527" s="13"/>
      <c r="I527" s="13"/>
      <c r="J527" s="13"/>
      <c r="K527" s="13"/>
      <c r="L527" s="9"/>
    </row>
    <row r="528">
      <c r="A528" s="10"/>
      <c r="B528" s="10"/>
      <c r="C528" s="10"/>
      <c r="D528" s="10"/>
      <c r="E528" s="29"/>
      <c r="F528" s="13"/>
      <c r="G528" s="13"/>
      <c r="H528" s="13"/>
      <c r="I528" s="13"/>
      <c r="J528" s="13"/>
      <c r="K528" s="13"/>
      <c r="L528" s="9"/>
    </row>
    <row r="529">
      <c r="A529" s="10"/>
      <c r="B529" s="10"/>
      <c r="C529" s="10"/>
      <c r="D529" s="10"/>
      <c r="E529" s="29"/>
      <c r="F529" s="13"/>
      <c r="G529" s="13"/>
      <c r="H529" s="13"/>
      <c r="I529" s="13"/>
      <c r="J529" s="13"/>
      <c r="K529" s="13"/>
      <c r="L529" s="9"/>
    </row>
    <row r="530">
      <c r="A530" s="10"/>
      <c r="B530" s="10"/>
      <c r="C530" s="10"/>
      <c r="D530" s="10"/>
      <c r="E530" s="29"/>
      <c r="F530" s="13"/>
      <c r="G530" s="13"/>
      <c r="H530" s="13"/>
      <c r="I530" s="13"/>
      <c r="J530" s="13"/>
      <c r="K530" s="13"/>
      <c r="L530" s="9"/>
    </row>
    <row r="531">
      <c r="A531" s="10"/>
      <c r="B531" s="10"/>
      <c r="C531" s="10"/>
      <c r="D531" s="10"/>
      <c r="E531" s="29"/>
      <c r="F531" s="13"/>
      <c r="G531" s="13"/>
      <c r="H531" s="13"/>
      <c r="I531" s="13"/>
      <c r="J531" s="13"/>
      <c r="K531" s="13"/>
      <c r="L531" s="9"/>
    </row>
    <row r="532">
      <c r="A532" s="10"/>
      <c r="B532" s="10"/>
      <c r="C532" s="10"/>
      <c r="D532" s="10"/>
      <c r="E532" s="29"/>
      <c r="F532" s="13"/>
      <c r="G532" s="13"/>
      <c r="H532" s="13"/>
      <c r="I532" s="13"/>
      <c r="J532" s="13"/>
      <c r="K532" s="13"/>
      <c r="L532" s="9"/>
    </row>
    <row r="533">
      <c r="A533" s="10"/>
      <c r="B533" s="10"/>
      <c r="C533" s="10"/>
      <c r="D533" s="10"/>
      <c r="E533" s="29"/>
      <c r="F533" s="13"/>
      <c r="G533" s="13"/>
      <c r="H533" s="13"/>
      <c r="I533" s="13"/>
      <c r="J533" s="13"/>
      <c r="K533" s="13"/>
      <c r="L533" s="9"/>
    </row>
    <row r="534">
      <c r="A534" s="10"/>
      <c r="B534" s="10"/>
      <c r="C534" s="10"/>
      <c r="D534" s="10"/>
      <c r="E534" s="29"/>
      <c r="F534" s="13"/>
      <c r="G534" s="13"/>
      <c r="H534" s="13"/>
      <c r="I534" s="13"/>
      <c r="J534" s="13"/>
      <c r="K534" s="13"/>
      <c r="L534" s="9"/>
    </row>
    <row r="535">
      <c r="A535" s="10"/>
      <c r="B535" s="10"/>
      <c r="C535" s="10"/>
      <c r="D535" s="10"/>
      <c r="E535" s="29"/>
      <c r="F535" s="13"/>
      <c r="G535" s="13"/>
      <c r="H535" s="13"/>
      <c r="I535" s="13"/>
      <c r="J535" s="13"/>
      <c r="K535" s="13"/>
      <c r="L535" s="9"/>
    </row>
    <row r="536">
      <c r="A536" s="10"/>
      <c r="B536" s="10"/>
      <c r="C536" s="10"/>
      <c r="D536" s="10"/>
      <c r="E536" s="29"/>
      <c r="F536" s="13"/>
      <c r="G536" s="13"/>
      <c r="H536" s="13"/>
      <c r="I536" s="13"/>
      <c r="J536" s="13"/>
      <c r="K536" s="13"/>
      <c r="L536" s="9"/>
    </row>
    <row r="537">
      <c r="A537" s="10"/>
      <c r="B537" s="10"/>
      <c r="C537" s="10"/>
      <c r="D537" s="10"/>
      <c r="E537" s="29"/>
      <c r="F537" s="13"/>
      <c r="G537" s="13"/>
      <c r="H537" s="13"/>
      <c r="I537" s="13"/>
      <c r="J537" s="13"/>
      <c r="K537" s="13"/>
      <c r="L537" s="9"/>
    </row>
    <row r="538">
      <c r="A538" s="10"/>
      <c r="B538" s="10"/>
      <c r="C538" s="10"/>
      <c r="D538" s="10"/>
      <c r="E538" s="29"/>
      <c r="F538" s="13"/>
      <c r="G538" s="13"/>
      <c r="H538" s="13"/>
      <c r="I538" s="13"/>
      <c r="J538" s="13"/>
      <c r="K538" s="13"/>
      <c r="L538" s="9"/>
    </row>
    <row r="539">
      <c r="A539" s="10"/>
      <c r="B539" s="10"/>
      <c r="C539" s="10"/>
      <c r="D539" s="10"/>
      <c r="E539" s="29"/>
      <c r="F539" s="13"/>
      <c r="G539" s="13"/>
      <c r="H539" s="13"/>
      <c r="I539" s="13"/>
      <c r="J539" s="13"/>
      <c r="K539" s="13"/>
      <c r="L539" s="9"/>
    </row>
    <row r="540">
      <c r="A540" s="10"/>
      <c r="B540" s="10"/>
      <c r="C540" s="10"/>
      <c r="D540" s="10"/>
      <c r="E540" s="29"/>
      <c r="F540" s="13"/>
      <c r="G540" s="13"/>
      <c r="H540" s="13"/>
      <c r="I540" s="13"/>
      <c r="J540" s="13"/>
      <c r="K540" s="13"/>
      <c r="L540" s="9"/>
    </row>
    <row r="541">
      <c r="A541" s="10"/>
      <c r="B541" s="10"/>
      <c r="C541" s="10"/>
      <c r="D541" s="10"/>
      <c r="E541" s="29"/>
      <c r="F541" s="13"/>
      <c r="G541" s="13"/>
      <c r="H541" s="13"/>
      <c r="I541" s="13"/>
      <c r="J541" s="13"/>
      <c r="K541" s="13"/>
      <c r="L541" s="9"/>
    </row>
    <row r="542">
      <c r="A542" s="10"/>
      <c r="B542" s="10"/>
      <c r="C542" s="10"/>
      <c r="D542" s="10"/>
      <c r="E542" s="29"/>
      <c r="F542" s="13"/>
      <c r="G542" s="13"/>
      <c r="H542" s="13"/>
      <c r="I542" s="13"/>
      <c r="J542" s="13"/>
      <c r="K542" s="13"/>
      <c r="L542" s="9"/>
    </row>
    <row r="543">
      <c r="A543" s="10"/>
      <c r="B543" s="10"/>
      <c r="C543" s="10"/>
      <c r="D543" s="10"/>
      <c r="E543" s="29"/>
      <c r="F543" s="13"/>
      <c r="G543" s="13"/>
      <c r="H543" s="13"/>
      <c r="I543" s="13"/>
      <c r="J543" s="13"/>
      <c r="K543" s="13"/>
      <c r="L543" s="9"/>
    </row>
    <row r="544">
      <c r="A544" s="10"/>
      <c r="B544" s="10"/>
      <c r="C544" s="10"/>
      <c r="D544" s="10"/>
      <c r="E544" s="29"/>
      <c r="F544" s="13"/>
      <c r="G544" s="13"/>
      <c r="H544" s="13"/>
      <c r="I544" s="13"/>
      <c r="J544" s="13"/>
      <c r="K544" s="13"/>
      <c r="L544" s="9"/>
    </row>
    <row r="545">
      <c r="A545" s="10"/>
      <c r="B545" s="10"/>
      <c r="C545" s="10"/>
      <c r="D545" s="10"/>
      <c r="E545" s="29"/>
      <c r="F545" s="13"/>
      <c r="G545" s="13"/>
      <c r="H545" s="13"/>
      <c r="I545" s="13"/>
      <c r="J545" s="13"/>
      <c r="K545" s="13"/>
      <c r="L545" s="9"/>
    </row>
    <row r="546">
      <c r="A546" s="10"/>
      <c r="B546" s="10"/>
      <c r="C546" s="10"/>
      <c r="D546" s="10"/>
      <c r="E546" s="29"/>
      <c r="F546" s="13"/>
      <c r="G546" s="13"/>
      <c r="H546" s="13"/>
      <c r="I546" s="13"/>
      <c r="J546" s="13"/>
      <c r="K546" s="13"/>
      <c r="L546" s="9"/>
    </row>
    <row r="547">
      <c r="A547" s="10"/>
      <c r="B547" s="10"/>
      <c r="C547" s="10"/>
      <c r="D547" s="10"/>
      <c r="E547" s="29"/>
      <c r="F547" s="13"/>
      <c r="G547" s="13"/>
      <c r="H547" s="13"/>
      <c r="I547" s="13"/>
      <c r="J547" s="13"/>
      <c r="K547" s="13"/>
      <c r="L547" s="9"/>
    </row>
    <row r="548">
      <c r="A548" s="10"/>
      <c r="B548" s="10"/>
      <c r="C548" s="10"/>
      <c r="D548" s="10"/>
      <c r="E548" s="29"/>
      <c r="F548" s="13"/>
      <c r="G548" s="13"/>
      <c r="H548" s="13"/>
      <c r="I548" s="13"/>
      <c r="J548" s="13"/>
      <c r="K548" s="13"/>
      <c r="L548" s="9"/>
    </row>
    <row r="549">
      <c r="A549" s="10"/>
      <c r="B549" s="10"/>
      <c r="C549" s="10"/>
      <c r="D549" s="10"/>
      <c r="E549" s="29"/>
      <c r="F549" s="13"/>
      <c r="G549" s="13"/>
      <c r="H549" s="13"/>
      <c r="I549" s="13"/>
      <c r="J549" s="13"/>
      <c r="K549" s="13"/>
      <c r="L549" s="9"/>
    </row>
    <row r="550">
      <c r="A550" s="10"/>
      <c r="B550" s="10"/>
      <c r="C550" s="10"/>
      <c r="D550" s="10"/>
      <c r="E550" s="29"/>
      <c r="F550" s="13"/>
      <c r="G550" s="13"/>
      <c r="H550" s="13"/>
      <c r="I550" s="13"/>
      <c r="J550" s="13"/>
      <c r="K550" s="13"/>
      <c r="L550" s="9"/>
    </row>
    <row r="551">
      <c r="A551" s="10"/>
      <c r="B551" s="10"/>
      <c r="C551" s="10"/>
      <c r="D551" s="10"/>
      <c r="E551" s="29"/>
      <c r="F551" s="13"/>
      <c r="G551" s="13"/>
      <c r="H551" s="13"/>
      <c r="I551" s="13"/>
      <c r="J551" s="13"/>
      <c r="K551" s="13"/>
      <c r="L551" s="9"/>
    </row>
    <row r="552">
      <c r="A552" s="10"/>
      <c r="B552" s="10"/>
      <c r="C552" s="10"/>
      <c r="D552" s="10"/>
      <c r="E552" s="29"/>
      <c r="F552" s="13"/>
      <c r="G552" s="13"/>
      <c r="H552" s="13"/>
      <c r="I552" s="13"/>
      <c r="J552" s="13"/>
      <c r="K552" s="13"/>
      <c r="L552" s="9"/>
    </row>
    <row r="553">
      <c r="A553" s="10"/>
      <c r="B553" s="10"/>
      <c r="C553" s="10"/>
      <c r="D553" s="10"/>
      <c r="E553" s="29"/>
      <c r="F553" s="13"/>
      <c r="G553" s="13"/>
      <c r="H553" s="13"/>
      <c r="I553" s="13"/>
      <c r="J553" s="13"/>
      <c r="K553" s="13"/>
      <c r="L553" s="9"/>
    </row>
    <row r="554">
      <c r="A554" s="10"/>
      <c r="B554" s="10"/>
      <c r="C554" s="10"/>
      <c r="D554" s="10"/>
      <c r="E554" s="29"/>
      <c r="F554" s="13"/>
      <c r="G554" s="13"/>
      <c r="H554" s="13"/>
      <c r="I554" s="13"/>
      <c r="J554" s="13"/>
      <c r="K554" s="13"/>
      <c r="L554" s="9"/>
    </row>
    <row r="555">
      <c r="A555" s="10"/>
      <c r="B555" s="10"/>
      <c r="C555" s="10"/>
      <c r="D555" s="10"/>
      <c r="E555" s="29"/>
      <c r="F555" s="13"/>
      <c r="G555" s="13"/>
      <c r="H555" s="13"/>
      <c r="I555" s="13"/>
      <c r="J555" s="13"/>
      <c r="K555" s="13"/>
      <c r="L555" s="9"/>
    </row>
    <row r="556">
      <c r="A556" s="10"/>
      <c r="B556" s="10"/>
      <c r="C556" s="10"/>
      <c r="D556" s="10"/>
      <c r="E556" s="29"/>
      <c r="F556" s="13"/>
      <c r="G556" s="13"/>
      <c r="H556" s="13"/>
      <c r="I556" s="13"/>
      <c r="J556" s="13"/>
      <c r="K556" s="13"/>
      <c r="L556" s="9"/>
    </row>
    <row r="557">
      <c r="A557" s="10"/>
      <c r="B557" s="10"/>
      <c r="C557" s="10"/>
      <c r="D557" s="10"/>
      <c r="E557" s="29"/>
      <c r="F557" s="13"/>
      <c r="G557" s="13"/>
      <c r="H557" s="13"/>
      <c r="I557" s="13"/>
      <c r="J557" s="13"/>
      <c r="K557" s="13"/>
      <c r="L557" s="9"/>
    </row>
    <row r="558">
      <c r="A558" s="10"/>
      <c r="B558" s="10"/>
      <c r="C558" s="10"/>
      <c r="D558" s="10"/>
      <c r="E558" s="29"/>
      <c r="F558" s="13"/>
      <c r="G558" s="13"/>
      <c r="H558" s="13"/>
      <c r="I558" s="13"/>
      <c r="J558" s="13"/>
      <c r="K558" s="13"/>
      <c r="L558" s="9"/>
    </row>
    <row r="559">
      <c r="A559" s="10"/>
      <c r="B559" s="10"/>
      <c r="C559" s="10"/>
      <c r="D559" s="10"/>
      <c r="E559" s="29"/>
      <c r="F559" s="13"/>
      <c r="G559" s="13"/>
      <c r="H559" s="13"/>
      <c r="I559" s="13"/>
      <c r="J559" s="13"/>
      <c r="K559" s="13"/>
      <c r="L559" s="9"/>
    </row>
    <row r="560">
      <c r="A560" s="10"/>
      <c r="B560" s="10"/>
      <c r="C560" s="10"/>
      <c r="D560" s="10"/>
      <c r="E560" s="29"/>
      <c r="F560" s="13"/>
      <c r="G560" s="13"/>
      <c r="H560" s="13"/>
      <c r="I560" s="13"/>
      <c r="J560" s="13"/>
      <c r="K560" s="13"/>
      <c r="L560" s="9"/>
    </row>
    <row r="561">
      <c r="A561" s="10"/>
      <c r="B561" s="10"/>
      <c r="C561" s="10"/>
      <c r="D561" s="10"/>
      <c r="E561" s="29"/>
      <c r="F561" s="13"/>
      <c r="G561" s="13"/>
      <c r="H561" s="13"/>
      <c r="I561" s="13"/>
      <c r="J561" s="13"/>
      <c r="K561" s="13"/>
      <c r="L561" s="9"/>
    </row>
    <row r="562">
      <c r="A562" s="10"/>
      <c r="B562" s="10"/>
      <c r="C562" s="10"/>
      <c r="D562" s="10"/>
      <c r="E562" s="29"/>
      <c r="F562" s="13"/>
      <c r="G562" s="13"/>
      <c r="H562" s="13"/>
      <c r="I562" s="13"/>
      <c r="J562" s="13"/>
      <c r="K562" s="13"/>
      <c r="L562" s="9"/>
    </row>
    <row r="563">
      <c r="A563" s="10"/>
      <c r="B563" s="10"/>
      <c r="C563" s="10"/>
      <c r="D563" s="10"/>
      <c r="E563" s="29"/>
      <c r="F563" s="13"/>
      <c r="G563" s="13"/>
      <c r="H563" s="13"/>
      <c r="I563" s="13"/>
      <c r="J563" s="13"/>
      <c r="K563" s="13"/>
      <c r="L563" s="9"/>
    </row>
    <row r="564">
      <c r="A564" s="10"/>
      <c r="B564" s="10"/>
      <c r="C564" s="10"/>
      <c r="D564" s="10"/>
      <c r="E564" s="29"/>
      <c r="F564" s="13"/>
      <c r="G564" s="13"/>
      <c r="H564" s="13"/>
      <c r="I564" s="13"/>
      <c r="J564" s="13"/>
      <c r="K564" s="13"/>
      <c r="L564" s="9"/>
    </row>
    <row r="565">
      <c r="A565" s="10"/>
      <c r="B565" s="10"/>
      <c r="C565" s="10"/>
      <c r="D565" s="10"/>
      <c r="E565" s="29"/>
      <c r="F565" s="13"/>
      <c r="G565" s="13"/>
      <c r="H565" s="13"/>
      <c r="I565" s="13"/>
      <c r="J565" s="13"/>
      <c r="K565" s="13"/>
      <c r="L565" s="9"/>
    </row>
    <row r="566">
      <c r="A566" s="10"/>
      <c r="B566" s="10"/>
      <c r="C566" s="10"/>
      <c r="D566" s="10"/>
      <c r="E566" s="29"/>
      <c r="F566" s="13"/>
      <c r="G566" s="13"/>
      <c r="H566" s="13"/>
      <c r="I566" s="13"/>
      <c r="J566" s="13"/>
      <c r="K566" s="13"/>
      <c r="L566" s="9"/>
    </row>
    <row r="567">
      <c r="A567" s="10"/>
      <c r="B567" s="10"/>
      <c r="C567" s="10"/>
      <c r="D567" s="10"/>
      <c r="E567" s="29"/>
      <c r="F567" s="13"/>
      <c r="G567" s="13"/>
      <c r="H567" s="13"/>
      <c r="I567" s="13"/>
      <c r="J567" s="13"/>
      <c r="K567" s="13"/>
      <c r="L567" s="9"/>
    </row>
    <row r="568">
      <c r="A568" s="10"/>
      <c r="B568" s="10"/>
      <c r="C568" s="10"/>
      <c r="D568" s="10"/>
      <c r="E568" s="29"/>
      <c r="F568" s="13"/>
      <c r="G568" s="13"/>
      <c r="H568" s="13"/>
      <c r="I568" s="13"/>
      <c r="J568" s="13"/>
      <c r="K568" s="13"/>
      <c r="L568" s="9"/>
    </row>
    <row r="569">
      <c r="A569" s="10"/>
      <c r="B569" s="10"/>
      <c r="C569" s="10"/>
      <c r="D569" s="10"/>
      <c r="E569" s="29"/>
      <c r="F569" s="13"/>
      <c r="G569" s="13"/>
      <c r="H569" s="13"/>
      <c r="I569" s="13"/>
      <c r="J569" s="13"/>
      <c r="K569" s="13"/>
      <c r="L569" s="9"/>
    </row>
    <row r="570">
      <c r="A570" s="10"/>
      <c r="B570" s="10"/>
      <c r="C570" s="10"/>
      <c r="D570" s="10"/>
      <c r="E570" s="29"/>
      <c r="F570" s="13"/>
      <c r="G570" s="13"/>
      <c r="H570" s="13"/>
      <c r="I570" s="13"/>
      <c r="J570" s="13"/>
      <c r="K570" s="13"/>
      <c r="L570" s="9"/>
    </row>
    <row r="571">
      <c r="A571" s="10"/>
      <c r="B571" s="10"/>
      <c r="C571" s="10"/>
      <c r="D571" s="10"/>
      <c r="E571" s="29"/>
      <c r="F571" s="13"/>
      <c r="G571" s="13"/>
      <c r="H571" s="13"/>
      <c r="I571" s="13"/>
      <c r="J571" s="13"/>
      <c r="K571" s="13"/>
      <c r="L571" s="9"/>
    </row>
    <row r="572">
      <c r="A572" s="10"/>
      <c r="B572" s="10"/>
      <c r="C572" s="10"/>
      <c r="D572" s="10"/>
      <c r="E572" s="29"/>
      <c r="F572" s="13"/>
      <c r="G572" s="13"/>
      <c r="H572" s="13"/>
      <c r="I572" s="13"/>
      <c r="J572" s="13"/>
      <c r="K572" s="13"/>
      <c r="L572" s="9"/>
    </row>
    <row r="573">
      <c r="A573" s="10"/>
      <c r="B573" s="10"/>
      <c r="C573" s="10"/>
      <c r="D573" s="10"/>
      <c r="E573" s="29"/>
      <c r="F573" s="13"/>
      <c r="G573" s="13"/>
      <c r="H573" s="13"/>
      <c r="I573" s="13"/>
      <c r="J573" s="13"/>
      <c r="K573" s="13"/>
      <c r="L573" s="9"/>
    </row>
    <row r="574">
      <c r="A574" s="10"/>
      <c r="B574" s="10"/>
      <c r="C574" s="10"/>
      <c r="D574" s="10"/>
      <c r="E574" s="29"/>
      <c r="F574" s="13"/>
      <c r="G574" s="13"/>
      <c r="H574" s="13"/>
      <c r="I574" s="13"/>
      <c r="J574" s="13"/>
      <c r="K574" s="13"/>
      <c r="L574" s="9"/>
    </row>
    <row r="575">
      <c r="A575" s="10"/>
      <c r="B575" s="10"/>
      <c r="C575" s="10"/>
      <c r="D575" s="10"/>
      <c r="E575" s="29"/>
      <c r="F575" s="13"/>
      <c r="G575" s="13"/>
      <c r="H575" s="13"/>
      <c r="I575" s="13"/>
      <c r="J575" s="13"/>
      <c r="K575" s="13"/>
      <c r="L575" s="9"/>
    </row>
    <row r="576">
      <c r="A576" s="10"/>
      <c r="B576" s="10"/>
      <c r="C576" s="10"/>
      <c r="D576" s="10"/>
      <c r="E576" s="29"/>
      <c r="F576" s="13"/>
      <c r="G576" s="13"/>
      <c r="H576" s="13"/>
      <c r="I576" s="13"/>
      <c r="J576" s="13"/>
      <c r="K576" s="13"/>
      <c r="L576" s="9"/>
    </row>
    <row r="577">
      <c r="A577" s="10"/>
      <c r="B577" s="10"/>
      <c r="C577" s="10"/>
      <c r="D577" s="10"/>
      <c r="E577" s="29"/>
      <c r="F577" s="13"/>
      <c r="G577" s="13"/>
      <c r="H577" s="13"/>
      <c r="I577" s="13"/>
      <c r="J577" s="13"/>
      <c r="K577" s="13"/>
      <c r="L577" s="9"/>
    </row>
    <row r="578">
      <c r="A578" s="10"/>
      <c r="B578" s="10"/>
      <c r="C578" s="10"/>
      <c r="D578" s="10"/>
      <c r="E578" s="29"/>
      <c r="F578" s="13"/>
      <c r="G578" s="13"/>
      <c r="H578" s="13"/>
      <c r="I578" s="13"/>
      <c r="J578" s="13"/>
      <c r="K578" s="13"/>
      <c r="L578" s="9"/>
    </row>
    <row r="579">
      <c r="A579" s="10"/>
      <c r="B579" s="10"/>
      <c r="C579" s="10"/>
      <c r="D579" s="10"/>
      <c r="E579" s="29"/>
      <c r="F579" s="13"/>
      <c r="G579" s="13"/>
      <c r="H579" s="13"/>
      <c r="I579" s="13"/>
      <c r="J579" s="13"/>
      <c r="K579" s="13"/>
      <c r="L579" s="9"/>
    </row>
    <row r="580">
      <c r="A580" s="10"/>
      <c r="B580" s="10"/>
      <c r="C580" s="10"/>
      <c r="D580" s="10"/>
      <c r="E580" s="29"/>
      <c r="F580" s="13"/>
      <c r="G580" s="13"/>
      <c r="H580" s="13"/>
      <c r="I580" s="13"/>
      <c r="J580" s="13"/>
      <c r="K580" s="13"/>
      <c r="L580" s="9"/>
    </row>
    <row r="581">
      <c r="A581" s="10"/>
      <c r="B581" s="10"/>
      <c r="C581" s="10"/>
      <c r="D581" s="10"/>
      <c r="E581" s="29"/>
      <c r="F581" s="13"/>
      <c r="G581" s="13"/>
      <c r="H581" s="13"/>
      <c r="I581" s="13"/>
      <c r="J581" s="13"/>
      <c r="K581" s="13"/>
      <c r="L581" s="9"/>
    </row>
    <row r="582">
      <c r="A582" s="10"/>
      <c r="B582" s="10"/>
      <c r="C582" s="10"/>
      <c r="D582" s="10"/>
      <c r="E582" s="29"/>
      <c r="F582" s="13"/>
      <c r="G582" s="13"/>
      <c r="H582" s="13"/>
      <c r="I582" s="13"/>
      <c r="J582" s="13"/>
      <c r="K582" s="13"/>
      <c r="L582" s="9"/>
    </row>
    <row r="583">
      <c r="A583" s="10"/>
      <c r="B583" s="10"/>
      <c r="C583" s="10"/>
      <c r="D583" s="10"/>
      <c r="E583" s="29"/>
      <c r="F583" s="13"/>
      <c r="G583" s="13"/>
      <c r="H583" s="13"/>
      <c r="I583" s="13"/>
      <c r="J583" s="13"/>
      <c r="K583" s="13"/>
      <c r="L583" s="9"/>
    </row>
    <row r="584">
      <c r="A584" s="10"/>
      <c r="B584" s="10"/>
      <c r="C584" s="10"/>
      <c r="D584" s="10"/>
      <c r="E584" s="29"/>
      <c r="F584" s="13"/>
      <c r="G584" s="13"/>
      <c r="H584" s="13"/>
      <c r="I584" s="13"/>
      <c r="J584" s="13"/>
      <c r="K584" s="13"/>
      <c r="L584" s="9"/>
    </row>
    <row r="585">
      <c r="A585" s="10"/>
      <c r="B585" s="10"/>
      <c r="C585" s="10"/>
      <c r="D585" s="10"/>
      <c r="E585" s="29"/>
      <c r="F585" s="13"/>
      <c r="G585" s="13"/>
      <c r="H585" s="13"/>
      <c r="I585" s="13"/>
      <c r="J585" s="13"/>
      <c r="K585" s="13"/>
      <c r="L585" s="9"/>
    </row>
    <row r="586">
      <c r="A586" s="10"/>
      <c r="B586" s="10"/>
      <c r="C586" s="10"/>
      <c r="D586" s="10"/>
      <c r="E586" s="29"/>
      <c r="F586" s="13"/>
      <c r="G586" s="13"/>
      <c r="H586" s="13"/>
      <c r="I586" s="13"/>
      <c r="J586" s="13"/>
      <c r="K586" s="13"/>
      <c r="L586" s="9"/>
    </row>
    <row r="587">
      <c r="A587" s="10"/>
      <c r="B587" s="10"/>
      <c r="C587" s="10"/>
      <c r="D587" s="10"/>
      <c r="E587" s="29"/>
      <c r="F587" s="13"/>
      <c r="G587" s="13"/>
      <c r="H587" s="13"/>
      <c r="I587" s="13"/>
      <c r="J587" s="13"/>
      <c r="K587" s="13"/>
      <c r="L587" s="9"/>
    </row>
    <row r="588">
      <c r="A588" s="10"/>
      <c r="B588" s="10"/>
      <c r="C588" s="10"/>
      <c r="D588" s="10"/>
      <c r="E588" s="29"/>
      <c r="F588" s="13"/>
      <c r="G588" s="13"/>
      <c r="H588" s="13"/>
      <c r="I588" s="13"/>
      <c r="J588" s="13"/>
      <c r="K588" s="13"/>
      <c r="L588" s="9"/>
    </row>
    <row r="589">
      <c r="A589" s="10"/>
      <c r="B589" s="10"/>
      <c r="C589" s="10"/>
      <c r="D589" s="10"/>
      <c r="E589" s="29"/>
      <c r="F589" s="13"/>
      <c r="G589" s="13"/>
      <c r="H589" s="13"/>
      <c r="I589" s="13"/>
      <c r="J589" s="13"/>
      <c r="K589" s="13"/>
      <c r="L589" s="9"/>
    </row>
    <row r="590">
      <c r="A590" s="10"/>
      <c r="B590" s="10"/>
      <c r="C590" s="10"/>
      <c r="D590" s="10"/>
      <c r="E590" s="29"/>
      <c r="F590" s="13"/>
      <c r="G590" s="13"/>
      <c r="H590" s="13"/>
      <c r="I590" s="13"/>
      <c r="J590" s="13"/>
      <c r="K590" s="13"/>
      <c r="L590" s="9"/>
    </row>
    <row r="591">
      <c r="A591" s="10"/>
      <c r="B591" s="10"/>
      <c r="C591" s="10"/>
      <c r="D591" s="10"/>
      <c r="E591" s="29"/>
      <c r="F591" s="13"/>
      <c r="G591" s="13"/>
      <c r="H591" s="13"/>
      <c r="I591" s="13"/>
      <c r="J591" s="13"/>
      <c r="K591" s="13"/>
      <c r="L591" s="9"/>
    </row>
    <row r="592">
      <c r="A592" s="10"/>
      <c r="B592" s="10"/>
      <c r="C592" s="10"/>
      <c r="D592" s="10"/>
      <c r="E592" s="29"/>
      <c r="F592" s="13"/>
      <c r="G592" s="13"/>
      <c r="H592" s="13"/>
      <c r="I592" s="13"/>
      <c r="J592" s="13"/>
      <c r="K592" s="13"/>
      <c r="L592" s="9"/>
    </row>
    <row r="593">
      <c r="A593" s="10"/>
      <c r="B593" s="10"/>
      <c r="C593" s="10"/>
      <c r="D593" s="10"/>
      <c r="E593" s="29"/>
      <c r="F593" s="13"/>
      <c r="G593" s="13"/>
      <c r="H593" s="13"/>
      <c r="I593" s="13"/>
      <c r="J593" s="13"/>
      <c r="K593" s="13"/>
      <c r="L593" s="9"/>
    </row>
    <row r="594">
      <c r="A594" s="10"/>
      <c r="B594" s="10"/>
      <c r="C594" s="10"/>
      <c r="D594" s="10"/>
      <c r="E594" s="29"/>
      <c r="F594" s="13"/>
      <c r="G594" s="13"/>
      <c r="H594" s="13"/>
      <c r="I594" s="13"/>
      <c r="J594" s="13"/>
      <c r="K594" s="13"/>
      <c r="L594" s="9"/>
    </row>
    <row r="595">
      <c r="A595" s="10"/>
      <c r="B595" s="10"/>
      <c r="C595" s="10"/>
      <c r="D595" s="10"/>
      <c r="E595" s="29"/>
      <c r="F595" s="13"/>
      <c r="G595" s="13"/>
      <c r="H595" s="13"/>
      <c r="I595" s="13"/>
      <c r="J595" s="13"/>
      <c r="K595" s="13"/>
      <c r="L595" s="9"/>
    </row>
    <row r="596">
      <c r="A596" s="10"/>
      <c r="B596" s="10"/>
      <c r="C596" s="10"/>
      <c r="D596" s="10"/>
      <c r="E596" s="29"/>
      <c r="F596" s="13"/>
      <c r="G596" s="13"/>
      <c r="H596" s="13"/>
      <c r="I596" s="13"/>
      <c r="J596" s="13"/>
      <c r="K596" s="13"/>
      <c r="L596" s="9"/>
    </row>
    <row r="597">
      <c r="A597" s="10"/>
      <c r="B597" s="10"/>
      <c r="C597" s="10"/>
      <c r="D597" s="10"/>
      <c r="E597" s="29"/>
      <c r="F597" s="13"/>
      <c r="G597" s="13"/>
      <c r="H597" s="13"/>
      <c r="I597" s="13"/>
      <c r="J597" s="13"/>
      <c r="K597" s="13"/>
      <c r="L597" s="9"/>
    </row>
    <row r="598">
      <c r="A598" s="10"/>
      <c r="B598" s="10"/>
      <c r="C598" s="10"/>
      <c r="D598" s="10"/>
      <c r="E598" s="29"/>
      <c r="F598" s="13"/>
      <c r="G598" s="13"/>
      <c r="H598" s="13"/>
      <c r="I598" s="13"/>
      <c r="J598" s="13"/>
      <c r="K598" s="13"/>
      <c r="L598" s="9"/>
    </row>
    <row r="599">
      <c r="A599" s="10"/>
      <c r="B599" s="10"/>
      <c r="C599" s="10"/>
      <c r="D599" s="10"/>
      <c r="E599" s="29"/>
      <c r="F599" s="13"/>
      <c r="G599" s="13"/>
      <c r="H599" s="13"/>
      <c r="I599" s="13"/>
      <c r="J599" s="13"/>
      <c r="K599" s="13"/>
      <c r="L599" s="9"/>
    </row>
    <row r="600">
      <c r="A600" s="10"/>
      <c r="B600" s="10"/>
      <c r="C600" s="10"/>
      <c r="D600" s="10"/>
      <c r="E600" s="29"/>
      <c r="F600" s="13"/>
      <c r="G600" s="13"/>
      <c r="H600" s="13"/>
      <c r="I600" s="13"/>
      <c r="J600" s="13"/>
      <c r="K600" s="13"/>
      <c r="L600" s="9"/>
    </row>
    <row r="601">
      <c r="A601" s="10"/>
      <c r="B601" s="10"/>
      <c r="C601" s="10"/>
      <c r="D601" s="10"/>
      <c r="E601" s="29"/>
      <c r="F601" s="13"/>
      <c r="G601" s="13"/>
      <c r="H601" s="13"/>
      <c r="I601" s="13"/>
      <c r="J601" s="13"/>
      <c r="K601" s="13"/>
      <c r="L601" s="9"/>
    </row>
    <row r="602">
      <c r="A602" s="10"/>
      <c r="B602" s="10"/>
      <c r="C602" s="10"/>
      <c r="D602" s="10"/>
      <c r="E602" s="29"/>
      <c r="F602" s="13"/>
      <c r="G602" s="13"/>
      <c r="H602" s="13"/>
      <c r="I602" s="13"/>
      <c r="J602" s="13"/>
      <c r="K602" s="13"/>
      <c r="L602" s="9"/>
    </row>
    <row r="603">
      <c r="A603" s="10"/>
      <c r="B603" s="10"/>
      <c r="C603" s="10"/>
      <c r="D603" s="10"/>
      <c r="E603" s="29"/>
      <c r="F603" s="13"/>
      <c r="G603" s="13"/>
      <c r="H603" s="13"/>
      <c r="I603" s="13"/>
      <c r="J603" s="13"/>
      <c r="K603" s="13"/>
      <c r="L603" s="9"/>
    </row>
    <row r="604">
      <c r="A604" s="10"/>
      <c r="B604" s="10"/>
      <c r="C604" s="10"/>
      <c r="D604" s="10"/>
      <c r="E604" s="29"/>
      <c r="F604" s="13"/>
      <c r="G604" s="13"/>
      <c r="H604" s="13"/>
      <c r="I604" s="13"/>
      <c r="J604" s="13"/>
      <c r="K604" s="13"/>
      <c r="L604" s="9"/>
    </row>
    <row r="605">
      <c r="A605" s="10"/>
      <c r="B605" s="10"/>
      <c r="C605" s="10"/>
      <c r="D605" s="10"/>
      <c r="E605" s="29"/>
      <c r="F605" s="13"/>
      <c r="G605" s="13"/>
      <c r="H605" s="13"/>
      <c r="I605" s="13"/>
      <c r="J605" s="13"/>
      <c r="K605" s="13"/>
      <c r="L605" s="9"/>
    </row>
    <row r="606">
      <c r="A606" s="10"/>
      <c r="B606" s="10"/>
      <c r="C606" s="10"/>
      <c r="D606" s="10"/>
      <c r="E606" s="29"/>
      <c r="F606" s="13"/>
      <c r="G606" s="13"/>
      <c r="H606" s="13"/>
      <c r="I606" s="13"/>
      <c r="J606" s="13"/>
      <c r="K606" s="13"/>
      <c r="L606" s="9"/>
    </row>
    <row r="607">
      <c r="A607" s="10"/>
      <c r="B607" s="10"/>
      <c r="C607" s="10"/>
      <c r="D607" s="10"/>
      <c r="E607" s="29"/>
      <c r="F607" s="13"/>
      <c r="G607" s="13"/>
      <c r="H607" s="13"/>
      <c r="I607" s="13"/>
      <c r="J607" s="13"/>
      <c r="K607" s="13"/>
      <c r="L607" s="9"/>
    </row>
    <row r="608">
      <c r="A608" s="10"/>
      <c r="B608" s="10"/>
      <c r="C608" s="10"/>
      <c r="D608" s="10"/>
      <c r="E608" s="29"/>
      <c r="F608" s="13"/>
      <c r="G608" s="13"/>
      <c r="H608" s="13"/>
      <c r="I608" s="13"/>
      <c r="J608" s="13"/>
      <c r="K608" s="13"/>
      <c r="L608" s="9"/>
    </row>
    <row r="609">
      <c r="A609" s="10"/>
      <c r="B609" s="10"/>
      <c r="C609" s="10"/>
      <c r="D609" s="10"/>
      <c r="E609" s="29"/>
      <c r="F609" s="13"/>
      <c r="G609" s="13"/>
      <c r="H609" s="13"/>
      <c r="I609" s="13"/>
      <c r="J609" s="13"/>
      <c r="K609" s="13"/>
      <c r="L609" s="9"/>
    </row>
    <row r="610">
      <c r="A610" s="10"/>
      <c r="B610" s="10"/>
      <c r="C610" s="10"/>
      <c r="D610" s="10"/>
      <c r="E610" s="29"/>
      <c r="F610" s="13"/>
      <c r="G610" s="13"/>
      <c r="H610" s="13"/>
      <c r="I610" s="13"/>
      <c r="J610" s="13"/>
      <c r="K610" s="13"/>
      <c r="L610" s="9"/>
    </row>
    <row r="611">
      <c r="A611" s="10"/>
      <c r="B611" s="10"/>
      <c r="C611" s="10"/>
      <c r="D611" s="10"/>
      <c r="E611" s="29"/>
      <c r="F611" s="13"/>
      <c r="G611" s="13"/>
      <c r="H611" s="13"/>
      <c r="I611" s="13"/>
      <c r="J611" s="13"/>
      <c r="K611" s="13"/>
      <c r="L611" s="9"/>
    </row>
    <row r="612">
      <c r="A612" s="10"/>
      <c r="B612" s="10"/>
      <c r="C612" s="10"/>
      <c r="D612" s="10"/>
      <c r="E612" s="29"/>
      <c r="F612" s="13"/>
      <c r="G612" s="13"/>
      <c r="H612" s="13"/>
      <c r="I612" s="13"/>
      <c r="J612" s="13"/>
      <c r="K612" s="13"/>
      <c r="L612" s="9"/>
    </row>
    <row r="613">
      <c r="A613" s="10"/>
      <c r="B613" s="10"/>
      <c r="C613" s="10"/>
      <c r="D613" s="10"/>
      <c r="E613" s="29"/>
      <c r="F613" s="13"/>
      <c r="G613" s="13"/>
      <c r="H613" s="13"/>
      <c r="I613" s="13"/>
      <c r="J613" s="13"/>
      <c r="K613" s="13"/>
      <c r="L613" s="9"/>
    </row>
    <row r="614">
      <c r="A614" s="10"/>
      <c r="B614" s="10"/>
      <c r="C614" s="10"/>
      <c r="D614" s="10"/>
      <c r="E614" s="29"/>
      <c r="F614" s="13"/>
      <c r="G614" s="13"/>
      <c r="H614" s="13"/>
      <c r="I614" s="13"/>
      <c r="J614" s="13"/>
      <c r="K614" s="13"/>
      <c r="L614" s="9"/>
    </row>
    <row r="615">
      <c r="A615" s="10"/>
      <c r="B615" s="10"/>
      <c r="C615" s="10"/>
      <c r="D615" s="10"/>
      <c r="E615" s="29"/>
      <c r="F615" s="13"/>
      <c r="G615" s="13"/>
      <c r="H615" s="13"/>
      <c r="I615" s="13"/>
      <c r="J615" s="13"/>
      <c r="K615" s="13"/>
      <c r="L615" s="9"/>
    </row>
    <row r="616">
      <c r="A616" s="10"/>
      <c r="B616" s="10"/>
      <c r="C616" s="10"/>
      <c r="D616" s="10"/>
      <c r="E616" s="29"/>
      <c r="F616" s="13"/>
      <c r="G616" s="13"/>
      <c r="H616" s="13"/>
      <c r="I616" s="13"/>
      <c r="J616" s="13"/>
      <c r="K616" s="13"/>
      <c r="L616" s="9"/>
    </row>
    <row r="617">
      <c r="A617" s="10"/>
      <c r="B617" s="10"/>
      <c r="C617" s="10"/>
      <c r="D617" s="10"/>
      <c r="E617" s="29"/>
      <c r="F617" s="13"/>
      <c r="G617" s="13"/>
      <c r="H617" s="13"/>
      <c r="I617" s="13"/>
      <c r="J617" s="13"/>
      <c r="K617" s="13"/>
      <c r="L617" s="9"/>
    </row>
    <row r="618">
      <c r="A618" s="10"/>
      <c r="B618" s="10"/>
      <c r="C618" s="10"/>
      <c r="D618" s="10"/>
      <c r="E618" s="29"/>
      <c r="F618" s="13"/>
      <c r="G618" s="13"/>
      <c r="H618" s="13"/>
      <c r="I618" s="13"/>
      <c r="J618" s="13"/>
      <c r="K618" s="13"/>
      <c r="L618" s="9"/>
    </row>
    <row r="619">
      <c r="A619" s="10"/>
      <c r="B619" s="10"/>
      <c r="C619" s="10"/>
      <c r="D619" s="10"/>
      <c r="E619" s="29"/>
      <c r="F619" s="13"/>
      <c r="G619" s="13"/>
      <c r="H619" s="13"/>
      <c r="I619" s="13"/>
      <c r="J619" s="13"/>
      <c r="K619" s="13"/>
      <c r="L619" s="9"/>
    </row>
    <row r="620">
      <c r="A620" s="10"/>
      <c r="B620" s="10"/>
      <c r="C620" s="10"/>
      <c r="D620" s="10"/>
      <c r="E620" s="29"/>
      <c r="F620" s="13"/>
      <c r="G620" s="13"/>
      <c r="H620" s="13"/>
      <c r="I620" s="13"/>
      <c r="J620" s="13"/>
      <c r="K620" s="13"/>
      <c r="L620" s="9"/>
    </row>
    <row r="621">
      <c r="A621" s="10"/>
      <c r="B621" s="10"/>
      <c r="C621" s="10"/>
      <c r="D621" s="10"/>
      <c r="E621" s="29"/>
      <c r="F621" s="13"/>
      <c r="G621" s="13"/>
      <c r="H621" s="13"/>
      <c r="I621" s="13"/>
      <c r="J621" s="13"/>
      <c r="K621" s="13"/>
      <c r="L621" s="9"/>
    </row>
    <row r="622">
      <c r="A622" s="10"/>
      <c r="B622" s="10"/>
      <c r="C622" s="10"/>
      <c r="D622" s="10"/>
      <c r="E622" s="29"/>
      <c r="F622" s="13"/>
      <c r="G622" s="13"/>
      <c r="H622" s="13"/>
      <c r="I622" s="13"/>
      <c r="J622" s="13"/>
      <c r="K622" s="13"/>
      <c r="L622" s="9"/>
    </row>
    <row r="623">
      <c r="A623" s="10"/>
      <c r="B623" s="10"/>
      <c r="C623" s="10"/>
      <c r="D623" s="10"/>
      <c r="E623" s="29"/>
      <c r="F623" s="13"/>
      <c r="G623" s="13"/>
      <c r="H623" s="13"/>
      <c r="I623" s="13"/>
      <c r="J623" s="13"/>
      <c r="K623" s="13"/>
      <c r="L623" s="9"/>
    </row>
    <row r="624">
      <c r="A624" s="10"/>
      <c r="B624" s="10"/>
      <c r="C624" s="10"/>
      <c r="D624" s="10"/>
      <c r="E624" s="29"/>
      <c r="F624" s="13"/>
      <c r="G624" s="13"/>
      <c r="H624" s="13"/>
      <c r="I624" s="13"/>
      <c r="J624" s="13"/>
      <c r="K624" s="13"/>
      <c r="L624" s="9"/>
    </row>
    <row r="625">
      <c r="A625" s="10"/>
      <c r="B625" s="10"/>
      <c r="C625" s="10"/>
      <c r="D625" s="10"/>
      <c r="E625" s="29"/>
      <c r="F625" s="13"/>
      <c r="G625" s="13"/>
      <c r="H625" s="13"/>
      <c r="I625" s="13"/>
      <c r="J625" s="13"/>
      <c r="K625" s="13"/>
      <c r="L625" s="9"/>
    </row>
    <row r="626">
      <c r="A626" s="10"/>
      <c r="B626" s="10"/>
      <c r="C626" s="10"/>
      <c r="D626" s="10"/>
      <c r="E626" s="29"/>
      <c r="F626" s="13"/>
      <c r="G626" s="13"/>
      <c r="H626" s="13"/>
      <c r="I626" s="13"/>
      <c r="J626" s="13"/>
      <c r="K626" s="13"/>
      <c r="L626" s="9"/>
    </row>
    <row r="627">
      <c r="A627" s="10"/>
      <c r="B627" s="10"/>
      <c r="C627" s="10"/>
      <c r="D627" s="10"/>
      <c r="E627" s="29"/>
      <c r="F627" s="13"/>
      <c r="G627" s="13"/>
      <c r="H627" s="13"/>
      <c r="I627" s="13"/>
      <c r="J627" s="13"/>
      <c r="K627" s="13"/>
      <c r="L627" s="9"/>
    </row>
    <row r="628">
      <c r="A628" s="10"/>
      <c r="B628" s="10"/>
      <c r="C628" s="10"/>
      <c r="D628" s="10"/>
      <c r="E628" s="29"/>
      <c r="F628" s="13"/>
      <c r="G628" s="13"/>
      <c r="H628" s="13"/>
      <c r="I628" s="13"/>
      <c r="J628" s="13"/>
      <c r="K628" s="13"/>
      <c r="L628" s="9"/>
    </row>
    <row r="629">
      <c r="A629" s="10"/>
      <c r="B629" s="10"/>
      <c r="C629" s="10"/>
      <c r="D629" s="10"/>
      <c r="E629" s="29"/>
      <c r="F629" s="13"/>
      <c r="G629" s="13"/>
      <c r="H629" s="13"/>
      <c r="I629" s="13"/>
      <c r="J629" s="13"/>
      <c r="K629" s="13"/>
      <c r="L629" s="9"/>
    </row>
    <row r="630">
      <c r="A630" s="10"/>
      <c r="B630" s="10"/>
      <c r="C630" s="10"/>
      <c r="D630" s="10"/>
      <c r="E630" s="29"/>
      <c r="F630" s="13"/>
      <c r="G630" s="13"/>
      <c r="H630" s="13"/>
      <c r="I630" s="13"/>
      <c r="J630" s="13"/>
      <c r="K630" s="13"/>
      <c r="L630" s="9"/>
    </row>
    <row r="631">
      <c r="A631" s="10"/>
      <c r="B631" s="10"/>
      <c r="C631" s="10"/>
      <c r="D631" s="10"/>
      <c r="E631" s="29"/>
      <c r="F631" s="13"/>
      <c r="G631" s="13"/>
      <c r="H631" s="13"/>
      <c r="I631" s="13"/>
      <c r="J631" s="13"/>
      <c r="K631" s="13"/>
      <c r="L631" s="9"/>
    </row>
    <row r="632">
      <c r="A632" s="10"/>
      <c r="B632" s="10"/>
      <c r="C632" s="10"/>
      <c r="D632" s="10"/>
      <c r="E632" s="29"/>
      <c r="F632" s="13"/>
      <c r="G632" s="13"/>
      <c r="H632" s="13"/>
      <c r="I632" s="13"/>
      <c r="J632" s="13"/>
      <c r="K632" s="13"/>
      <c r="L632" s="9"/>
    </row>
    <row r="633">
      <c r="A633" s="10"/>
      <c r="B633" s="10"/>
      <c r="C633" s="10"/>
      <c r="D633" s="10"/>
      <c r="E633" s="29"/>
      <c r="F633" s="13"/>
      <c r="G633" s="13"/>
      <c r="H633" s="13"/>
      <c r="I633" s="13"/>
      <c r="J633" s="13"/>
      <c r="K633" s="13"/>
      <c r="L633" s="9"/>
    </row>
    <row r="634">
      <c r="A634" s="10"/>
      <c r="B634" s="10"/>
      <c r="C634" s="10"/>
      <c r="D634" s="10"/>
      <c r="E634" s="29"/>
      <c r="F634" s="13"/>
      <c r="G634" s="13"/>
      <c r="H634" s="13"/>
      <c r="I634" s="13"/>
      <c r="J634" s="13"/>
      <c r="K634" s="13"/>
      <c r="L634" s="9"/>
    </row>
    <row r="635">
      <c r="A635" s="10"/>
      <c r="B635" s="10"/>
      <c r="C635" s="10"/>
      <c r="D635" s="10"/>
      <c r="E635" s="29"/>
      <c r="F635" s="13"/>
      <c r="G635" s="13"/>
      <c r="H635" s="13"/>
      <c r="I635" s="13"/>
      <c r="J635" s="13"/>
      <c r="K635" s="13"/>
      <c r="L635" s="9"/>
    </row>
    <row r="636">
      <c r="A636" s="10"/>
      <c r="B636" s="10"/>
      <c r="C636" s="10"/>
      <c r="D636" s="10"/>
      <c r="E636" s="29"/>
      <c r="F636" s="13"/>
      <c r="G636" s="13"/>
      <c r="H636" s="13"/>
      <c r="I636" s="13"/>
      <c r="J636" s="13"/>
      <c r="K636" s="13"/>
      <c r="L636" s="9"/>
    </row>
    <row r="637">
      <c r="A637" s="10"/>
      <c r="B637" s="10"/>
      <c r="C637" s="10"/>
      <c r="D637" s="10"/>
      <c r="E637" s="29"/>
      <c r="F637" s="13"/>
      <c r="G637" s="13"/>
      <c r="H637" s="13"/>
      <c r="I637" s="13"/>
      <c r="J637" s="13"/>
      <c r="K637" s="13"/>
      <c r="L637" s="9"/>
    </row>
    <row r="638">
      <c r="A638" s="10"/>
      <c r="B638" s="10"/>
      <c r="C638" s="10"/>
      <c r="D638" s="10"/>
      <c r="E638" s="29"/>
      <c r="F638" s="13"/>
      <c r="G638" s="13"/>
      <c r="H638" s="13"/>
      <c r="I638" s="13"/>
      <c r="J638" s="13"/>
      <c r="K638" s="13"/>
      <c r="L638" s="9"/>
    </row>
    <row r="639">
      <c r="A639" s="10"/>
      <c r="B639" s="10"/>
      <c r="C639" s="10"/>
      <c r="D639" s="10"/>
      <c r="E639" s="29"/>
      <c r="F639" s="13"/>
      <c r="G639" s="13"/>
      <c r="H639" s="13"/>
      <c r="I639" s="13"/>
      <c r="J639" s="13"/>
      <c r="K639" s="13"/>
      <c r="L639" s="9"/>
    </row>
    <row r="640">
      <c r="A640" s="10"/>
      <c r="B640" s="10"/>
      <c r="C640" s="10"/>
      <c r="D640" s="10"/>
      <c r="E640" s="29"/>
      <c r="F640" s="13"/>
      <c r="G640" s="13"/>
      <c r="H640" s="13"/>
      <c r="I640" s="13"/>
      <c r="J640" s="13"/>
      <c r="K640" s="13"/>
      <c r="L640" s="9"/>
    </row>
    <row r="641">
      <c r="A641" s="10"/>
      <c r="B641" s="10"/>
      <c r="C641" s="10"/>
      <c r="D641" s="10"/>
      <c r="E641" s="29"/>
      <c r="F641" s="13"/>
      <c r="G641" s="13"/>
      <c r="H641" s="13"/>
      <c r="I641" s="13"/>
      <c r="J641" s="13"/>
      <c r="K641" s="13"/>
      <c r="L641" s="9"/>
    </row>
    <row r="642">
      <c r="A642" s="10"/>
      <c r="B642" s="10"/>
      <c r="C642" s="10"/>
      <c r="D642" s="10"/>
      <c r="E642" s="29"/>
      <c r="F642" s="13"/>
      <c r="G642" s="13"/>
      <c r="H642" s="13"/>
      <c r="I642" s="13"/>
      <c r="J642" s="13"/>
      <c r="K642" s="13"/>
      <c r="L642" s="9"/>
    </row>
    <row r="643">
      <c r="A643" s="10"/>
      <c r="B643" s="10"/>
      <c r="C643" s="10"/>
      <c r="D643" s="10"/>
      <c r="E643" s="29"/>
      <c r="F643" s="13"/>
      <c r="G643" s="13"/>
      <c r="H643" s="13"/>
      <c r="I643" s="13"/>
      <c r="J643" s="13"/>
      <c r="K643" s="13"/>
      <c r="L643" s="9"/>
    </row>
    <row r="644">
      <c r="A644" s="10"/>
      <c r="B644" s="10"/>
      <c r="C644" s="10"/>
      <c r="D644" s="10"/>
      <c r="E644" s="29"/>
      <c r="F644" s="13"/>
      <c r="G644" s="13"/>
      <c r="H644" s="13"/>
      <c r="I644" s="13"/>
      <c r="J644" s="13"/>
      <c r="K644" s="13"/>
      <c r="L644" s="9"/>
    </row>
    <row r="645">
      <c r="A645" s="10"/>
      <c r="B645" s="10"/>
      <c r="C645" s="10"/>
      <c r="D645" s="10"/>
      <c r="E645" s="29"/>
      <c r="F645" s="13"/>
      <c r="G645" s="13"/>
      <c r="H645" s="13"/>
      <c r="I645" s="13"/>
      <c r="J645" s="13"/>
      <c r="K645" s="13"/>
      <c r="L645" s="9"/>
    </row>
    <row r="646">
      <c r="A646" s="10"/>
      <c r="B646" s="10"/>
      <c r="C646" s="10"/>
      <c r="D646" s="10"/>
      <c r="E646" s="29"/>
      <c r="F646" s="13"/>
      <c r="G646" s="13"/>
      <c r="H646" s="13"/>
      <c r="I646" s="13"/>
      <c r="J646" s="13"/>
      <c r="K646" s="13"/>
      <c r="L646" s="9"/>
    </row>
    <row r="647">
      <c r="A647" s="10"/>
      <c r="B647" s="10"/>
      <c r="C647" s="10"/>
      <c r="D647" s="10"/>
      <c r="E647" s="29"/>
      <c r="F647" s="13"/>
      <c r="G647" s="13"/>
      <c r="H647" s="13"/>
      <c r="I647" s="13"/>
      <c r="J647" s="13"/>
      <c r="K647" s="13"/>
      <c r="L647" s="9"/>
    </row>
    <row r="648">
      <c r="A648" s="10"/>
      <c r="B648" s="10"/>
      <c r="C648" s="10"/>
      <c r="D648" s="10"/>
      <c r="E648" s="29"/>
      <c r="F648" s="13"/>
      <c r="G648" s="13"/>
      <c r="H648" s="13"/>
      <c r="I648" s="13"/>
      <c r="J648" s="13"/>
      <c r="K648" s="13"/>
      <c r="L648" s="9"/>
    </row>
    <row r="649">
      <c r="A649" s="10"/>
      <c r="B649" s="10"/>
      <c r="C649" s="10"/>
      <c r="D649" s="10"/>
      <c r="E649" s="29"/>
      <c r="F649" s="13"/>
      <c r="G649" s="13"/>
      <c r="H649" s="13"/>
      <c r="I649" s="13"/>
      <c r="J649" s="13"/>
      <c r="K649" s="13"/>
      <c r="L649" s="9"/>
    </row>
    <row r="650">
      <c r="A650" s="10"/>
      <c r="B650" s="10"/>
      <c r="C650" s="10"/>
      <c r="D650" s="10"/>
      <c r="E650" s="29"/>
      <c r="F650" s="13"/>
      <c r="G650" s="13"/>
      <c r="H650" s="13"/>
      <c r="I650" s="13"/>
      <c r="J650" s="13"/>
      <c r="K650" s="13"/>
      <c r="L650" s="9"/>
    </row>
    <row r="651">
      <c r="A651" s="10"/>
      <c r="B651" s="10"/>
      <c r="C651" s="10"/>
      <c r="D651" s="10"/>
      <c r="E651" s="29"/>
      <c r="F651" s="13"/>
      <c r="G651" s="13"/>
      <c r="H651" s="13"/>
      <c r="I651" s="13"/>
      <c r="J651" s="13"/>
      <c r="K651" s="13"/>
      <c r="L651" s="9"/>
    </row>
    <row r="652">
      <c r="A652" s="10"/>
      <c r="B652" s="10"/>
      <c r="C652" s="10"/>
      <c r="D652" s="10"/>
      <c r="E652" s="29"/>
      <c r="F652" s="13"/>
      <c r="G652" s="13"/>
      <c r="H652" s="13"/>
      <c r="I652" s="13"/>
      <c r="J652" s="13"/>
      <c r="K652" s="13"/>
      <c r="L652" s="9"/>
    </row>
    <row r="653">
      <c r="A653" s="10"/>
      <c r="B653" s="10"/>
      <c r="C653" s="10"/>
      <c r="D653" s="10"/>
      <c r="E653" s="29"/>
      <c r="F653" s="13"/>
      <c r="G653" s="13"/>
      <c r="H653" s="13"/>
      <c r="I653" s="13"/>
      <c r="J653" s="13"/>
      <c r="K653" s="13"/>
      <c r="L653" s="9"/>
    </row>
    <row r="654">
      <c r="A654" s="10"/>
      <c r="B654" s="10"/>
      <c r="C654" s="10"/>
      <c r="D654" s="10"/>
      <c r="E654" s="29"/>
      <c r="F654" s="13"/>
      <c r="G654" s="13"/>
      <c r="H654" s="13"/>
      <c r="I654" s="13"/>
      <c r="J654" s="13"/>
      <c r="K654" s="13"/>
      <c r="L654" s="9"/>
    </row>
    <row r="655">
      <c r="A655" s="10"/>
      <c r="B655" s="10"/>
      <c r="C655" s="10"/>
      <c r="D655" s="10"/>
      <c r="E655" s="29"/>
      <c r="F655" s="13"/>
      <c r="G655" s="13"/>
      <c r="H655" s="13"/>
      <c r="I655" s="13"/>
      <c r="J655" s="13"/>
      <c r="K655" s="13"/>
      <c r="L655" s="9"/>
    </row>
    <row r="656">
      <c r="A656" s="10"/>
      <c r="B656" s="10"/>
      <c r="C656" s="10"/>
      <c r="D656" s="10"/>
      <c r="E656" s="29"/>
      <c r="F656" s="13"/>
      <c r="G656" s="13"/>
      <c r="H656" s="13"/>
      <c r="I656" s="13"/>
      <c r="J656" s="13"/>
      <c r="K656" s="13"/>
      <c r="L656" s="9"/>
    </row>
    <row r="657">
      <c r="A657" s="10"/>
      <c r="B657" s="10"/>
      <c r="C657" s="10"/>
      <c r="D657" s="10"/>
      <c r="E657" s="29"/>
      <c r="F657" s="13"/>
      <c r="G657" s="13"/>
      <c r="H657" s="13"/>
      <c r="I657" s="13"/>
      <c r="J657" s="13"/>
      <c r="K657" s="13"/>
      <c r="L657" s="9"/>
    </row>
    <row r="658">
      <c r="A658" s="10"/>
      <c r="B658" s="10"/>
      <c r="C658" s="10"/>
      <c r="D658" s="10"/>
      <c r="E658" s="29"/>
      <c r="F658" s="13"/>
      <c r="G658" s="13"/>
      <c r="H658" s="13"/>
      <c r="I658" s="13"/>
      <c r="J658" s="13"/>
      <c r="K658" s="13"/>
      <c r="L658" s="9"/>
    </row>
    <row r="659">
      <c r="A659" s="10"/>
      <c r="B659" s="10"/>
      <c r="C659" s="10"/>
      <c r="D659" s="10"/>
      <c r="E659" s="29"/>
      <c r="F659" s="13"/>
      <c r="G659" s="13"/>
      <c r="H659" s="13"/>
      <c r="I659" s="13"/>
      <c r="J659" s="13"/>
      <c r="K659" s="13"/>
      <c r="L659" s="9"/>
    </row>
    <row r="660">
      <c r="A660" s="10"/>
      <c r="B660" s="10"/>
      <c r="C660" s="10"/>
      <c r="D660" s="10"/>
      <c r="E660" s="29"/>
      <c r="F660" s="13"/>
      <c r="G660" s="13"/>
      <c r="H660" s="13"/>
      <c r="I660" s="13"/>
      <c r="J660" s="13"/>
      <c r="K660" s="13"/>
      <c r="L660" s="9"/>
    </row>
    <row r="661">
      <c r="A661" s="10"/>
      <c r="B661" s="10"/>
      <c r="C661" s="10"/>
      <c r="D661" s="10"/>
      <c r="E661" s="29"/>
      <c r="F661" s="13"/>
      <c r="G661" s="13"/>
      <c r="H661" s="13"/>
      <c r="I661" s="13"/>
      <c r="J661" s="13"/>
      <c r="K661" s="13"/>
      <c r="L661" s="9"/>
    </row>
    <row r="662">
      <c r="A662" s="10"/>
      <c r="B662" s="10"/>
      <c r="C662" s="10"/>
      <c r="D662" s="10"/>
      <c r="E662" s="29"/>
      <c r="F662" s="13"/>
      <c r="G662" s="13"/>
      <c r="H662" s="13"/>
      <c r="I662" s="13"/>
      <c r="J662" s="13"/>
      <c r="K662" s="13"/>
      <c r="L662" s="9"/>
    </row>
    <row r="663">
      <c r="A663" s="10"/>
      <c r="B663" s="10"/>
      <c r="C663" s="10"/>
      <c r="D663" s="10"/>
      <c r="E663" s="29"/>
      <c r="F663" s="13"/>
      <c r="G663" s="13"/>
      <c r="H663" s="13"/>
      <c r="I663" s="13"/>
      <c r="J663" s="13"/>
      <c r="K663" s="13"/>
      <c r="L663" s="9"/>
    </row>
    <row r="664">
      <c r="A664" s="10"/>
      <c r="B664" s="10"/>
      <c r="C664" s="10"/>
      <c r="D664" s="10"/>
      <c r="E664" s="29"/>
      <c r="F664" s="13"/>
      <c r="G664" s="13"/>
      <c r="H664" s="13"/>
      <c r="I664" s="13"/>
      <c r="J664" s="13"/>
      <c r="K664" s="13"/>
      <c r="L664" s="9"/>
    </row>
    <row r="665">
      <c r="A665" s="10"/>
      <c r="B665" s="10"/>
      <c r="C665" s="10"/>
      <c r="D665" s="10"/>
      <c r="E665" s="29"/>
      <c r="F665" s="13"/>
      <c r="G665" s="13"/>
      <c r="H665" s="13"/>
      <c r="I665" s="13"/>
      <c r="J665" s="13"/>
      <c r="K665" s="13"/>
      <c r="L665" s="9"/>
    </row>
    <row r="666">
      <c r="A666" s="10"/>
      <c r="B666" s="10"/>
      <c r="C666" s="10"/>
      <c r="D666" s="10"/>
      <c r="E666" s="29"/>
      <c r="F666" s="13"/>
      <c r="G666" s="13"/>
      <c r="H666" s="13"/>
      <c r="I666" s="13"/>
      <c r="J666" s="13"/>
      <c r="K666" s="13"/>
      <c r="L666" s="9"/>
    </row>
    <row r="667">
      <c r="A667" s="10"/>
      <c r="B667" s="10"/>
      <c r="C667" s="10"/>
      <c r="D667" s="10"/>
      <c r="E667" s="29"/>
      <c r="F667" s="13"/>
      <c r="G667" s="13"/>
      <c r="H667" s="13"/>
      <c r="I667" s="13"/>
      <c r="J667" s="13"/>
      <c r="K667" s="13"/>
      <c r="L667" s="9"/>
    </row>
    <row r="668">
      <c r="A668" s="10"/>
      <c r="B668" s="10"/>
      <c r="C668" s="10"/>
      <c r="D668" s="10"/>
      <c r="E668" s="29"/>
      <c r="F668" s="13"/>
      <c r="G668" s="13"/>
      <c r="H668" s="13"/>
      <c r="I668" s="13"/>
      <c r="J668" s="13"/>
      <c r="K668" s="13"/>
      <c r="L668" s="9"/>
    </row>
    <row r="669">
      <c r="A669" s="10"/>
      <c r="B669" s="10"/>
      <c r="C669" s="10"/>
      <c r="D669" s="10"/>
      <c r="E669" s="29"/>
      <c r="F669" s="13"/>
      <c r="G669" s="13"/>
      <c r="H669" s="13"/>
      <c r="I669" s="13"/>
      <c r="J669" s="13"/>
      <c r="K669" s="13"/>
      <c r="L669" s="9"/>
    </row>
    <row r="670">
      <c r="A670" s="10"/>
      <c r="B670" s="10"/>
      <c r="C670" s="10"/>
      <c r="D670" s="10"/>
      <c r="E670" s="29"/>
      <c r="F670" s="13"/>
      <c r="G670" s="13"/>
      <c r="H670" s="13"/>
      <c r="I670" s="13"/>
      <c r="J670" s="13"/>
      <c r="K670" s="13"/>
      <c r="L670" s="9"/>
    </row>
    <row r="671">
      <c r="A671" s="10"/>
      <c r="B671" s="10"/>
      <c r="C671" s="10"/>
      <c r="D671" s="10"/>
      <c r="E671" s="29"/>
      <c r="F671" s="13"/>
      <c r="G671" s="13"/>
      <c r="H671" s="13"/>
      <c r="I671" s="13"/>
      <c r="J671" s="13"/>
      <c r="K671" s="13"/>
      <c r="L671" s="9"/>
    </row>
    <row r="672">
      <c r="A672" s="10"/>
      <c r="B672" s="10"/>
      <c r="C672" s="10"/>
      <c r="D672" s="10"/>
      <c r="E672" s="29"/>
      <c r="F672" s="13"/>
      <c r="G672" s="13"/>
      <c r="H672" s="13"/>
      <c r="I672" s="13"/>
      <c r="J672" s="13"/>
      <c r="K672" s="13"/>
      <c r="L672" s="9"/>
    </row>
    <row r="673">
      <c r="A673" s="10"/>
      <c r="B673" s="10"/>
      <c r="C673" s="10"/>
      <c r="D673" s="10"/>
      <c r="E673" s="29"/>
      <c r="F673" s="13"/>
      <c r="G673" s="13"/>
      <c r="H673" s="13"/>
      <c r="I673" s="13"/>
      <c r="J673" s="13"/>
      <c r="K673" s="13"/>
      <c r="L673" s="9"/>
    </row>
    <row r="674">
      <c r="A674" s="10"/>
      <c r="B674" s="10"/>
      <c r="C674" s="10"/>
      <c r="D674" s="10"/>
      <c r="E674" s="29"/>
      <c r="F674" s="13"/>
      <c r="G674" s="13"/>
      <c r="H674" s="13"/>
      <c r="I674" s="13"/>
      <c r="J674" s="13"/>
      <c r="K674" s="13"/>
      <c r="L674" s="9"/>
    </row>
    <row r="675">
      <c r="A675" s="10"/>
      <c r="B675" s="10"/>
      <c r="C675" s="10"/>
      <c r="D675" s="10"/>
      <c r="E675" s="29"/>
      <c r="F675" s="13"/>
      <c r="G675" s="13"/>
      <c r="H675" s="13"/>
      <c r="I675" s="13"/>
      <c r="J675" s="13"/>
      <c r="K675" s="13"/>
      <c r="L675" s="9"/>
    </row>
    <row r="676">
      <c r="A676" s="10"/>
      <c r="B676" s="10"/>
      <c r="C676" s="10"/>
      <c r="D676" s="10"/>
      <c r="E676" s="29"/>
      <c r="F676" s="13"/>
      <c r="G676" s="13"/>
      <c r="H676" s="13"/>
      <c r="I676" s="13"/>
      <c r="J676" s="13"/>
      <c r="K676" s="13"/>
      <c r="L676" s="9"/>
    </row>
    <row r="677">
      <c r="A677" s="10"/>
      <c r="B677" s="10"/>
      <c r="C677" s="10"/>
      <c r="D677" s="10"/>
      <c r="E677" s="29"/>
      <c r="F677" s="13"/>
      <c r="G677" s="13"/>
      <c r="H677" s="13"/>
      <c r="I677" s="13"/>
      <c r="J677" s="13"/>
      <c r="K677" s="13"/>
      <c r="L677" s="9"/>
    </row>
    <row r="678">
      <c r="A678" s="10"/>
      <c r="B678" s="10"/>
      <c r="C678" s="10"/>
      <c r="D678" s="10"/>
      <c r="E678" s="29"/>
      <c r="F678" s="13"/>
      <c r="G678" s="13"/>
      <c r="H678" s="13"/>
      <c r="I678" s="13"/>
      <c r="J678" s="13"/>
      <c r="K678" s="13"/>
      <c r="L678" s="9"/>
    </row>
    <row r="679">
      <c r="A679" s="10"/>
      <c r="B679" s="10"/>
      <c r="C679" s="10"/>
      <c r="D679" s="10"/>
      <c r="E679" s="29"/>
      <c r="F679" s="13"/>
      <c r="G679" s="13"/>
      <c r="H679" s="13"/>
      <c r="I679" s="13"/>
      <c r="J679" s="13"/>
      <c r="K679" s="13"/>
      <c r="L679" s="9"/>
    </row>
    <row r="680">
      <c r="A680" s="10"/>
      <c r="B680" s="10"/>
      <c r="C680" s="10"/>
      <c r="D680" s="10"/>
      <c r="E680" s="29"/>
      <c r="F680" s="13"/>
      <c r="G680" s="13"/>
      <c r="H680" s="13"/>
      <c r="I680" s="13"/>
      <c r="J680" s="13"/>
      <c r="K680" s="13"/>
      <c r="L680" s="9"/>
    </row>
    <row r="681">
      <c r="A681" s="10"/>
      <c r="B681" s="10"/>
      <c r="C681" s="10"/>
      <c r="D681" s="10"/>
      <c r="E681" s="29"/>
      <c r="F681" s="13"/>
      <c r="G681" s="13"/>
      <c r="H681" s="13"/>
      <c r="I681" s="13"/>
      <c r="J681" s="13"/>
      <c r="K681" s="13"/>
      <c r="L681" s="9"/>
    </row>
    <row r="682">
      <c r="A682" s="10"/>
      <c r="B682" s="10"/>
      <c r="C682" s="10"/>
      <c r="D682" s="10"/>
      <c r="E682" s="29"/>
      <c r="F682" s="13"/>
      <c r="G682" s="13"/>
      <c r="H682" s="13"/>
      <c r="I682" s="13"/>
      <c r="J682" s="13"/>
      <c r="K682" s="13"/>
      <c r="L682" s="9"/>
    </row>
    <row r="683">
      <c r="A683" s="10"/>
      <c r="B683" s="10"/>
      <c r="C683" s="10"/>
      <c r="D683" s="10"/>
      <c r="E683" s="29"/>
      <c r="F683" s="13"/>
      <c r="G683" s="13"/>
      <c r="H683" s="13"/>
      <c r="I683" s="13"/>
      <c r="J683" s="13"/>
      <c r="K683" s="13"/>
      <c r="L683" s="9"/>
    </row>
    <row r="684">
      <c r="A684" s="10"/>
      <c r="B684" s="10"/>
      <c r="C684" s="10"/>
      <c r="D684" s="10"/>
      <c r="E684" s="29"/>
      <c r="F684" s="13"/>
      <c r="G684" s="13"/>
      <c r="H684" s="13"/>
      <c r="I684" s="13"/>
      <c r="J684" s="13"/>
      <c r="K684" s="13"/>
      <c r="L684" s="9"/>
    </row>
    <row r="685">
      <c r="A685" s="10"/>
      <c r="B685" s="10"/>
      <c r="C685" s="10"/>
      <c r="D685" s="10"/>
      <c r="E685" s="29"/>
      <c r="F685" s="13"/>
      <c r="G685" s="13"/>
      <c r="H685" s="13"/>
      <c r="I685" s="13"/>
      <c r="J685" s="13"/>
      <c r="K685" s="13"/>
      <c r="L685" s="9"/>
    </row>
    <row r="686">
      <c r="A686" s="10"/>
      <c r="B686" s="10"/>
      <c r="C686" s="10"/>
      <c r="D686" s="10"/>
      <c r="E686" s="29"/>
      <c r="F686" s="13"/>
      <c r="G686" s="13"/>
      <c r="H686" s="13"/>
      <c r="I686" s="13"/>
      <c r="J686" s="13"/>
      <c r="K686" s="13"/>
      <c r="L686" s="9"/>
    </row>
    <row r="687">
      <c r="A687" s="10"/>
      <c r="B687" s="10"/>
      <c r="C687" s="10"/>
      <c r="D687" s="10"/>
      <c r="E687" s="29"/>
      <c r="F687" s="13"/>
      <c r="G687" s="13"/>
      <c r="H687" s="13"/>
      <c r="I687" s="13"/>
      <c r="J687" s="13"/>
      <c r="K687" s="13"/>
      <c r="L687" s="9"/>
    </row>
    <row r="688">
      <c r="A688" s="10"/>
      <c r="B688" s="10"/>
      <c r="C688" s="10"/>
      <c r="D688" s="10"/>
      <c r="E688" s="29"/>
      <c r="F688" s="13"/>
      <c r="G688" s="13"/>
      <c r="H688" s="13"/>
      <c r="I688" s="13"/>
      <c r="J688" s="13"/>
      <c r="K688" s="13"/>
      <c r="L688" s="9"/>
    </row>
    <row r="689">
      <c r="A689" s="10"/>
      <c r="B689" s="10"/>
      <c r="C689" s="10"/>
      <c r="D689" s="10"/>
      <c r="E689" s="29"/>
      <c r="F689" s="13"/>
      <c r="G689" s="13"/>
      <c r="H689" s="13"/>
      <c r="I689" s="13"/>
      <c r="J689" s="13"/>
      <c r="K689" s="13"/>
      <c r="L689" s="9"/>
    </row>
    <row r="690">
      <c r="A690" s="10"/>
      <c r="B690" s="10"/>
      <c r="C690" s="10"/>
      <c r="D690" s="10"/>
      <c r="E690" s="29"/>
      <c r="F690" s="13"/>
      <c r="G690" s="13"/>
      <c r="H690" s="13"/>
      <c r="I690" s="13"/>
      <c r="J690" s="13"/>
      <c r="K690" s="13"/>
      <c r="L690" s="9"/>
    </row>
    <row r="691">
      <c r="A691" s="10"/>
      <c r="B691" s="10"/>
      <c r="C691" s="10"/>
      <c r="D691" s="10"/>
      <c r="E691" s="29"/>
      <c r="F691" s="13"/>
      <c r="G691" s="13"/>
      <c r="H691" s="13"/>
      <c r="I691" s="13"/>
      <c r="J691" s="13"/>
      <c r="K691" s="13"/>
      <c r="L691" s="9"/>
    </row>
    <row r="692">
      <c r="A692" s="10"/>
      <c r="B692" s="10"/>
      <c r="C692" s="10"/>
      <c r="D692" s="10"/>
      <c r="E692" s="29"/>
      <c r="F692" s="13"/>
      <c r="G692" s="13"/>
      <c r="H692" s="13"/>
      <c r="I692" s="13"/>
      <c r="J692" s="13"/>
      <c r="K692" s="13"/>
      <c r="L692" s="9"/>
    </row>
    <row r="693">
      <c r="A693" s="10"/>
      <c r="B693" s="10"/>
      <c r="C693" s="10"/>
      <c r="D693" s="10"/>
      <c r="E693" s="29"/>
      <c r="F693" s="13"/>
      <c r="G693" s="13"/>
      <c r="H693" s="13"/>
      <c r="I693" s="13"/>
      <c r="J693" s="13"/>
      <c r="K693" s="13"/>
      <c r="L693" s="9"/>
    </row>
    <row r="694">
      <c r="A694" s="10"/>
      <c r="B694" s="10"/>
      <c r="C694" s="10"/>
      <c r="D694" s="10"/>
      <c r="E694" s="29"/>
      <c r="F694" s="13"/>
      <c r="G694" s="13"/>
      <c r="H694" s="13"/>
      <c r="I694" s="13"/>
      <c r="J694" s="13"/>
      <c r="K694" s="13"/>
      <c r="L694" s="9"/>
    </row>
    <row r="695">
      <c r="A695" s="10"/>
      <c r="B695" s="10"/>
      <c r="C695" s="10"/>
      <c r="D695" s="10"/>
      <c r="E695" s="29"/>
      <c r="F695" s="13"/>
      <c r="G695" s="13"/>
      <c r="H695" s="13"/>
      <c r="I695" s="13"/>
      <c r="J695" s="13"/>
      <c r="K695" s="13"/>
      <c r="L695" s="9"/>
    </row>
    <row r="696">
      <c r="A696" s="10"/>
      <c r="B696" s="10"/>
      <c r="C696" s="10"/>
      <c r="D696" s="10"/>
      <c r="E696" s="29"/>
      <c r="F696" s="13"/>
      <c r="G696" s="13"/>
      <c r="H696" s="13"/>
      <c r="I696" s="13"/>
      <c r="J696" s="13"/>
      <c r="K696" s="13"/>
      <c r="L696" s="9"/>
    </row>
    <row r="697">
      <c r="A697" s="10"/>
      <c r="B697" s="10"/>
      <c r="C697" s="10"/>
      <c r="D697" s="10"/>
      <c r="E697" s="29"/>
      <c r="F697" s="13"/>
      <c r="G697" s="13"/>
      <c r="H697" s="13"/>
      <c r="I697" s="13"/>
      <c r="J697" s="13"/>
      <c r="K697" s="13"/>
      <c r="L697" s="9"/>
    </row>
    <row r="698">
      <c r="A698" s="10"/>
      <c r="B698" s="10"/>
      <c r="C698" s="10"/>
      <c r="D698" s="10"/>
      <c r="E698" s="29"/>
      <c r="F698" s="13"/>
      <c r="G698" s="13"/>
      <c r="H698" s="13"/>
      <c r="I698" s="13"/>
      <c r="J698" s="13"/>
      <c r="K698" s="13"/>
      <c r="L698" s="9"/>
    </row>
    <row r="699">
      <c r="A699" s="10"/>
      <c r="B699" s="10"/>
      <c r="C699" s="10"/>
      <c r="D699" s="10"/>
      <c r="E699" s="29"/>
      <c r="F699" s="13"/>
      <c r="G699" s="13"/>
      <c r="H699" s="13"/>
      <c r="I699" s="13"/>
      <c r="J699" s="13"/>
      <c r="K699" s="13"/>
      <c r="L699" s="9"/>
    </row>
    <row r="700">
      <c r="A700" s="10"/>
      <c r="B700" s="10"/>
      <c r="C700" s="10"/>
      <c r="D700" s="10"/>
      <c r="E700" s="29"/>
      <c r="F700" s="13"/>
      <c r="G700" s="13"/>
      <c r="H700" s="13"/>
      <c r="I700" s="13"/>
      <c r="J700" s="13"/>
      <c r="K700" s="13"/>
      <c r="L700" s="9"/>
    </row>
    <row r="701">
      <c r="A701" s="10"/>
      <c r="B701" s="10"/>
      <c r="C701" s="10"/>
      <c r="D701" s="10"/>
      <c r="E701" s="29"/>
      <c r="F701" s="13"/>
      <c r="G701" s="13"/>
      <c r="H701" s="13"/>
      <c r="I701" s="13"/>
      <c r="J701" s="13"/>
      <c r="K701" s="13"/>
      <c r="L701" s="9"/>
    </row>
    <row r="702">
      <c r="A702" s="10"/>
      <c r="B702" s="10"/>
      <c r="C702" s="10"/>
      <c r="D702" s="10"/>
      <c r="E702" s="29"/>
      <c r="F702" s="13"/>
      <c r="G702" s="13"/>
      <c r="H702" s="13"/>
      <c r="I702" s="13"/>
      <c r="J702" s="13"/>
      <c r="K702" s="13"/>
      <c r="L702" s="9"/>
    </row>
    <row r="703">
      <c r="A703" s="10"/>
      <c r="B703" s="10"/>
      <c r="C703" s="10"/>
      <c r="D703" s="10"/>
      <c r="E703" s="29"/>
      <c r="F703" s="13"/>
      <c r="G703" s="13"/>
      <c r="H703" s="13"/>
      <c r="I703" s="13"/>
      <c r="J703" s="13"/>
      <c r="K703" s="13"/>
      <c r="L703" s="9"/>
    </row>
    <row r="704">
      <c r="A704" s="10"/>
      <c r="B704" s="10"/>
      <c r="C704" s="10"/>
      <c r="D704" s="10"/>
      <c r="E704" s="29"/>
      <c r="F704" s="13"/>
      <c r="G704" s="13"/>
      <c r="H704" s="13"/>
      <c r="I704" s="13"/>
      <c r="J704" s="13"/>
      <c r="K704" s="13"/>
      <c r="L704" s="9"/>
    </row>
    <row r="705">
      <c r="A705" s="10"/>
      <c r="B705" s="10"/>
      <c r="C705" s="10"/>
      <c r="D705" s="10"/>
      <c r="E705" s="29"/>
      <c r="F705" s="13"/>
      <c r="G705" s="13"/>
      <c r="H705" s="13"/>
      <c r="I705" s="13"/>
      <c r="J705" s="13"/>
      <c r="K705" s="13"/>
      <c r="L705" s="9"/>
    </row>
    <row r="706">
      <c r="A706" s="10"/>
      <c r="B706" s="10"/>
      <c r="C706" s="10"/>
      <c r="D706" s="10"/>
      <c r="E706" s="29"/>
      <c r="F706" s="13"/>
      <c r="G706" s="13"/>
      <c r="H706" s="13"/>
      <c r="I706" s="13"/>
      <c r="J706" s="13"/>
      <c r="K706" s="13"/>
      <c r="L706" s="9"/>
    </row>
    <row r="707">
      <c r="A707" s="10"/>
      <c r="B707" s="10"/>
      <c r="C707" s="10"/>
      <c r="D707" s="10"/>
      <c r="E707" s="29"/>
      <c r="F707" s="13"/>
      <c r="G707" s="13"/>
      <c r="H707" s="13"/>
      <c r="I707" s="13"/>
      <c r="J707" s="13"/>
      <c r="K707" s="13"/>
      <c r="L707" s="9"/>
    </row>
    <row r="708">
      <c r="A708" s="10"/>
      <c r="B708" s="10"/>
      <c r="C708" s="10"/>
      <c r="D708" s="10"/>
      <c r="E708" s="29"/>
      <c r="F708" s="13"/>
      <c r="G708" s="13"/>
      <c r="H708" s="13"/>
      <c r="I708" s="13"/>
      <c r="J708" s="13"/>
      <c r="K708" s="13"/>
      <c r="L708" s="9"/>
    </row>
    <row r="709">
      <c r="A709" s="10"/>
      <c r="B709" s="10"/>
      <c r="C709" s="10"/>
      <c r="D709" s="10"/>
      <c r="E709" s="29"/>
      <c r="F709" s="13"/>
      <c r="G709" s="13"/>
      <c r="H709" s="13"/>
      <c r="I709" s="13"/>
      <c r="J709" s="13"/>
      <c r="K709" s="13"/>
      <c r="L709" s="9"/>
    </row>
    <row r="710">
      <c r="A710" s="10"/>
      <c r="B710" s="10"/>
      <c r="C710" s="10"/>
      <c r="D710" s="10"/>
      <c r="E710" s="29"/>
      <c r="F710" s="13"/>
      <c r="G710" s="13"/>
      <c r="H710" s="13"/>
      <c r="I710" s="13"/>
      <c r="J710" s="13"/>
      <c r="K710" s="13"/>
      <c r="L710" s="9"/>
    </row>
    <row r="711">
      <c r="A711" s="10"/>
      <c r="B711" s="10"/>
      <c r="C711" s="10"/>
      <c r="D711" s="10"/>
      <c r="E711" s="29"/>
      <c r="F711" s="13"/>
      <c r="G711" s="13"/>
      <c r="H711" s="13"/>
      <c r="I711" s="13"/>
      <c r="J711" s="13"/>
      <c r="K711" s="13"/>
      <c r="L711" s="9"/>
    </row>
    <row r="712">
      <c r="A712" s="10"/>
      <c r="B712" s="10"/>
      <c r="C712" s="10"/>
      <c r="D712" s="10"/>
      <c r="E712" s="29"/>
      <c r="F712" s="13"/>
      <c r="G712" s="13"/>
      <c r="H712" s="13"/>
      <c r="I712" s="13"/>
      <c r="J712" s="13"/>
      <c r="K712" s="13"/>
      <c r="L712" s="9"/>
    </row>
    <row r="713">
      <c r="A713" s="10"/>
      <c r="B713" s="10"/>
      <c r="C713" s="10"/>
      <c r="D713" s="10"/>
      <c r="E713" s="29"/>
      <c r="F713" s="13"/>
      <c r="G713" s="13"/>
      <c r="H713" s="13"/>
      <c r="I713" s="13"/>
      <c r="J713" s="13"/>
      <c r="K713" s="13"/>
      <c r="L713" s="9"/>
    </row>
    <row r="714">
      <c r="A714" s="10"/>
      <c r="B714" s="10"/>
      <c r="C714" s="10"/>
      <c r="D714" s="10"/>
      <c r="E714" s="29"/>
      <c r="F714" s="13"/>
      <c r="G714" s="13"/>
      <c r="H714" s="13"/>
      <c r="I714" s="13"/>
      <c r="J714" s="13"/>
      <c r="K714" s="13"/>
      <c r="L714" s="9"/>
    </row>
    <row r="715">
      <c r="A715" s="10"/>
      <c r="B715" s="10"/>
      <c r="C715" s="10"/>
      <c r="D715" s="10"/>
      <c r="E715" s="29"/>
      <c r="F715" s="13"/>
      <c r="G715" s="13"/>
      <c r="H715" s="13"/>
      <c r="I715" s="13"/>
      <c r="J715" s="13"/>
      <c r="K715" s="13"/>
      <c r="L715" s="9"/>
    </row>
    <row r="716">
      <c r="A716" s="10"/>
      <c r="B716" s="10"/>
      <c r="C716" s="10"/>
      <c r="D716" s="10"/>
      <c r="E716" s="29"/>
      <c r="F716" s="13"/>
      <c r="G716" s="13"/>
      <c r="H716" s="13"/>
      <c r="I716" s="13"/>
      <c r="J716" s="13"/>
      <c r="K716" s="13"/>
      <c r="L716" s="9"/>
    </row>
    <row r="717">
      <c r="A717" s="10"/>
      <c r="B717" s="10"/>
      <c r="C717" s="10"/>
      <c r="D717" s="10"/>
      <c r="E717" s="29"/>
      <c r="F717" s="13"/>
      <c r="G717" s="13"/>
      <c r="H717" s="13"/>
      <c r="I717" s="13"/>
      <c r="J717" s="13"/>
      <c r="K717" s="13"/>
      <c r="L717" s="9"/>
    </row>
    <row r="718">
      <c r="A718" s="10"/>
      <c r="B718" s="10"/>
      <c r="C718" s="10"/>
      <c r="D718" s="10"/>
      <c r="E718" s="29"/>
      <c r="F718" s="13"/>
      <c r="G718" s="13"/>
      <c r="H718" s="13"/>
      <c r="I718" s="13"/>
      <c r="J718" s="13"/>
      <c r="K718" s="13"/>
      <c r="L718" s="9"/>
    </row>
    <row r="719">
      <c r="A719" s="10"/>
      <c r="B719" s="10"/>
      <c r="C719" s="10"/>
      <c r="D719" s="10"/>
      <c r="E719" s="29"/>
      <c r="F719" s="13"/>
      <c r="G719" s="13"/>
      <c r="H719" s="13"/>
      <c r="I719" s="13"/>
      <c r="J719" s="13"/>
      <c r="K719" s="13"/>
      <c r="L719" s="9"/>
    </row>
    <row r="720">
      <c r="A720" s="10"/>
      <c r="B720" s="10"/>
      <c r="C720" s="10"/>
      <c r="D720" s="10"/>
      <c r="E720" s="29"/>
      <c r="F720" s="13"/>
      <c r="G720" s="13"/>
      <c r="H720" s="13"/>
      <c r="I720" s="13"/>
      <c r="J720" s="13"/>
      <c r="K720" s="13"/>
      <c r="L720" s="9"/>
    </row>
    <row r="721">
      <c r="A721" s="10"/>
      <c r="B721" s="10"/>
      <c r="C721" s="10"/>
      <c r="D721" s="10"/>
      <c r="E721" s="29"/>
      <c r="F721" s="13"/>
      <c r="G721" s="13"/>
      <c r="H721" s="13"/>
      <c r="I721" s="13"/>
      <c r="J721" s="13"/>
      <c r="K721" s="13"/>
      <c r="L721" s="9"/>
    </row>
    <row r="722">
      <c r="A722" s="10"/>
      <c r="B722" s="10"/>
      <c r="C722" s="10"/>
      <c r="D722" s="10"/>
      <c r="E722" s="29"/>
      <c r="F722" s="13"/>
      <c r="G722" s="13"/>
      <c r="H722" s="13"/>
      <c r="I722" s="13"/>
      <c r="J722" s="13"/>
      <c r="K722" s="13"/>
      <c r="L722" s="9"/>
    </row>
    <row r="723">
      <c r="A723" s="10"/>
      <c r="B723" s="10"/>
      <c r="C723" s="10"/>
      <c r="D723" s="10"/>
      <c r="E723" s="29"/>
      <c r="F723" s="13"/>
      <c r="G723" s="13"/>
      <c r="H723" s="13"/>
      <c r="I723" s="13"/>
      <c r="J723" s="13"/>
      <c r="K723" s="13"/>
      <c r="L723" s="9"/>
    </row>
    <row r="724">
      <c r="A724" s="10"/>
      <c r="B724" s="10"/>
      <c r="C724" s="10"/>
      <c r="D724" s="10"/>
      <c r="E724" s="29"/>
      <c r="F724" s="13"/>
      <c r="G724" s="13"/>
      <c r="H724" s="13"/>
      <c r="I724" s="13"/>
      <c r="J724" s="13"/>
      <c r="K724" s="13"/>
      <c r="L724" s="9"/>
    </row>
    <row r="725">
      <c r="A725" s="10"/>
      <c r="B725" s="10"/>
      <c r="C725" s="10"/>
      <c r="D725" s="10"/>
      <c r="E725" s="29"/>
      <c r="F725" s="13"/>
      <c r="G725" s="13"/>
      <c r="H725" s="13"/>
      <c r="I725" s="13"/>
      <c r="J725" s="13"/>
      <c r="K725" s="13"/>
      <c r="L725" s="9"/>
    </row>
    <row r="726">
      <c r="A726" s="10"/>
      <c r="B726" s="10"/>
      <c r="C726" s="10"/>
      <c r="D726" s="10"/>
      <c r="E726" s="29"/>
      <c r="F726" s="13"/>
      <c r="G726" s="13"/>
      <c r="H726" s="13"/>
      <c r="I726" s="13"/>
      <c r="J726" s="13"/>
      <c r="K726" s="13"/>
      <c r="L726" s="9"/>
    </row>
    <row r="727">
      <c r="A727" s="10"/>
      <c r="B727" s="10"/>
      <c r="C727" s="10"/>
      <c r="D727" s="10"/>
      <c r="E727" s="29"/>
      <c r="F727" s="13"/>
      <c r="G727" s="13"/>
      <c r="H727" s="13"/>
      <c r="I727" s="13"/>
      <c r="J727" s="13"/>
      <c r="K727" s="13"/>
      <c r="L727" s="9"/>
    </row>
    <row r="728">
      <c r="A728" s="10"/>
      <c r="B728" s="10"/>
      <c r="C728" s="10"/>
      <c r="D728" s="10"/>
      <c r="E728" s="29"/>
      <c r="F728" s="13"/>
      <c r="G728" s="13"/>
      <c r="H728" s="13"/>
      <c r="I728" s="13"/>
      <c r="J728" s="13"/>
      <c r="K728" s="13"/>
      <c r="L728" s="9"/>
    </row>
    <row r="729">
      <c r="A729" s="10"/>
      <c r="B729" s="10"/>
      <c r="C729" s="10"/>
      <c r="D729" s="10"/>
      <c r="E729" s="29"/>
      <c r="F729" s="13"/>
      <c r="G729" s="13"/>
      <c r="H729" s="13"/>
      <c r="I729" s="13"/>
      <c r="J729" s="13"/>
      <c r="K729" s="13"/>
      <c r="L729" s="9"/>
    </row>
    <row r="730">
      <c r="A730" s="10"/>
      <c r="B730" s="10"/>
      <c r="C730" s="10"/>
      <c r="D730" s="10"/>
      <c r="E730" s="29"/>
      <c r="F730" s="13"/>
      <c r="G730" s="13"/>
      <c r="H730" s="13"/>
      <c r="I730" s="13"/>
      <c r="J730" s="13"/>
      <c r="K730" s="13"/>
      <c r="L730" s="9"/>
    </row>
    <row r="731">
      <c r="A731" s="10"/>
      <c r="B731" s="10"/>
      <c r="C731" s="10"/>
      <c r="D731" s="10"/>
      <c r="E731" s="29"/>
      <c r="F731" s="13"/>
      <c r="G731" s="13"/>
      <c r="H731" s="13"/>
      <c r="I731" s="13"/>
      <c r="J731" s="13"/>
      <c r="K731" s="13"/>
      <c r="L731" s="9"/>
    </row>
    <row r="732">
      <c r="A732" s="10"/>
      <c r="B732" s="10"/>
      <c r="C732" s="10"/>
      <c r="D732" s="10"/>
      <c r="E732" s="29"/>
      <c r="F732" s="13"/>
      <c r="G732" s="13"/>
      <c r="H732" s="13"/>
      <c r="I732" s="13"/>
      <c r="J732" s="13"/>
      <c r="K732" s="13"/>
      <c r="L732" s="9"/>
    </row>
    <row r="733">
      <c r="A733" s="10"/>
      <c r="B733" s="10"/>
      <c r="C733" s="10"/>
      <c r="D733" s="10"/>
      <c r="E733" s="29"/>
      <c r="F733" s="13"/>
      <c r="G733" s="13"/>
      <c r="H733" s="13"/>
      <c r="I733" s="13"/>
      <c r="J733" s="13"/>
      <c r="K733" s="13"/>
      <c r="L733" s="9"/>
    </row>
    <row r="734">
      <c r="A734" s="10"/>
      <c r="B734" s="10"/>
      <c r="C734" s="10"/>
      <c r="D734" s="10"/>
      <c r="E734" s="29"/>
      <c r="F734" s="13"/>
      <c r="G734" s="13"/>
      <c r="H734" s="13"/>
      <c r="I734" s="13"/>
      <c r="J734" s="13"/>
      <c r="K734" s="13"/>
      <c r="L734" s="9"/>
    </row>
    <row r="735">
      <c r="A735" s="10"/>
      <c r="B735" s="10"/>
      <c r="C735" s="10"/>
      <c r="D735" s="10"/>
      <c r="E735" s="29"/>
      <c r="F735" s="13"/>
      <c r="G735" s="13"/>
      <c r="H735" s="13"/>
      <c r="I735" s="13"/>
      <c r="J735" s="13"/>
      <c r="K735" s="13"/>
      <c r="L735" s="9"/>
    </row>
    <row r="736">
      <c r="A736" s="10"/>
      <c r="B736" s="10"/>
      <c r="C736" s="10"/>
      <c r="D736" s="10"/>
      <c r="E736" s="29"/>
      <c r="F736" s="13"/>
      <c r="G736" s="13"/>
      <c r="H736" s="13"/>
      <c r="I736" s="13"/>
      <c r="J736" s="13"/>
      <c r="K736" s="13"/>
      <c r="L736" s="9"/>
    </row>
    <row r="737">
      <c r="A737" s="10"/>
      <c r="B737" s="10"/>
      <c r="C737" s="10"/>
      <c r="D737" s="10"/>
      <c r="E737" s="29"/>
      <c r="F737" s="13"/>
      <c r="G737" s="13"/>
      <c r="H737" s="13"/>
      <c r="I737" s="13"/>
      <c r="J737" s="13"/>
      <c r="K737" s="13"/>
      <c r="L737" s="9"/>
    </row>
    <row r="738">
      <c r="A738" s="10"/>
      <c r="B738" s="10"/>
      <c r="C738" s="10"/>
      <c r="D738" s="10"/>
      <c r="E738" s="29"/>
      <c r="F738" s="13"/>
      <c r="G738" s="13"/>
      <c r="H738" s="13"/>
      <c r="I738" s="13"/>
      <c r="J738" s="13"/>
      <c r="K738" s="13"/>
      <c r="L738" s="9"/>
    </row>
    <row r="739">
      <c r="A739" s="10"/>
      <c r="B739" s="10"/>
      <c r="C739" s="10"/>
      <c r="D739" s="10"/>
      <c r="E739" s="29"/>
      <c r="F739" s="13"/>
      <c r="G739" s="13"/>
      <c r="H739" s="13"/>
      <c r="I739" s="13"/>
      <c r="J739" s="13"/>
      <c r="K739" s="13"/>
      <c r="L739" s="9"/>
    </row>
    <row r="740">
      <c r="A740" s="10"/>
      <c r="B740" s="10"/>
      <c r="C740" s="10"/>
      <c r="D740" s="10"/>
      <c r="E740" s="29"/>
      <c r="F740" s="13"/>
      <c r="G740" s="13"/>
      <c r="H740" s="13"/>
      <c r="I740" s="13"/>
      <c r="J740" s="13"/>
      <c r="K740" s="13"/>
      <c r="L740" s="9"/>
    </row>
    <row r="741">
      <c r="A741" s="10"/>
      <c r="B741" s="10"/>
      <c r="C741" s="10"/>
      <c r="D741" s="10"/>
      <c r="E741" s="29"/>
      <c r="F741" s="13"/>
      <c r="G741" s="13"/>
      <c r="H741" s="13"/>
      <c r="I741" s="13"/>
      <c r="J741" s="13"/>
      <c r="K741" s="13"/>
      <c r="L741" s="9"/>
    </row>
    <row r="742">
      <c r="A742" s="10"/>
      <c r="B742" s="10"/>
      <c r="C742" s="10"/>
      <c r="D742" s="10"/>
      <c r="E742" s="29"/>
      <c r="F742" s="13"/>
      <c r="G742" s="13"/>
      <c r="H742" s="13"/>
      <c r="I742" s="13"/>
      <c r="J742" s="13"/>
      <c r="K742" s="13"/>
      <c r="L742" s="9"/>
    </row>
    <row r="743">
      <c r="A743" s="10"/>
      <c r="B743" s="10"/>
      <c r="C743" s="10"/>
      <c r="D743" s="10"/>
      <c r="E743" s="29"/>
      <c r="F743" s="13"/>
      <c r="G743" s="13"/>
      <c r="H743" s="13"/>
      <c r="I743" s="13"/>
      <c r="J743" s="13"/>
      <c r="K743" s="13"/>
      <c r="L743" s="9"/>
    </row>
    <row r="744">
      <c r="A744" s="10"/>
      <c r="B744" s="10"/>
      <c r="C744" s="10"/>
      <c r="D744" s="10"/>
      <c r="E744" s="29"/>
      <c r="F744" s="13"/>
      <c r="G744" s="13"/>
      <c r="H744" s="13"/>
      <c r="I744" s="13"/>
      <c r="J744" s="13"/>
      <c r="K744" s="13"/>
      <c r="L744" s="9"/>
    </row>
    <row r="745">
      <c r="A745" s="10"/>
      <c r="B745" s="10"/>
      <c r="C745" s="10"/>
      <c r="D745" s="10"/>
      <c r="E745" s="29"/>
      <c r="F745" s="13"/>
      <c r="G745" s="13"/>
      <c r="H745" s="13"/>
      <c r="I745" s="13"/>
      <c r="J745" s="13"/>
      <c r="K745" s="13"/>
      <c r="L745" s="9"/>
    </row>
    <row r="746">
      <c r="A746" s="10"/>
      <c r="B746" s="10"/>
      <c r="C746" s="10"/>
      <c r="D746" s="10"/>
      <c r="E746" s="29"/>
      <c r="F746" s="13"/>
      <c r="G746" s="13"/>
      <c r="H746" s="13"/>
      <c r="I746" s="13"/>
      <c r="J746" s="13"/>
      <c r="K746" s="13"/>
      <c r="L746" s="9"/>
    </row>
    <row r="747">
      <c r="A747" s="10"/>
      <c r="B747" s="10"/>
      <c r="C747" s="10"/>
      <c r="D747" s="10"/>
      <c r="E747" s="29"/>
      <c r="F747" s="13"/>
      <c r="G747" s="13"/>
      <c r="H747" s="13"/>
      <c r="I747" s="13"/>
      <c r="J747" s="13"/>
      <c r="K747" s="13"/>
      <c r="L747" s="9"/>
    </row>
    <row r="748">
      <c r="A748" s="10"/>
      <c r="B748" s="10"/>
      <c r="C748" s="10"/>
      <c r="D748" s="10"/>
      <c r="E748" s="29"/>
      <c r="F748" s="13"/>
      <c r="G748" s="13"/>
      <c r="H748" s="13"/>
      <c r="I748" s="13"/>
      <c r="J748" s="13"/>
      <c r="K748" s="13"/>
      <c r="L748" s="9"/>
    </row>
    <row r="749">
      <c r="A749" s="10"/>
      <c r="B749" s="10"/>
      <c r="C749" s="10"/>
      <c r="D749" s="10"/>
      <c r="E749" s="29"/>
      <c r="F749" s="13"/>
      <c r="G749" s="13"/>
      <c r="H749" s="13"/>
      <c r="I749" s="13"/>
      <c r="J749" s="13"/>
      <c r="K749" s="13"/>
      <c r="L749" s="9"/>
    </row>
    <row r="750">
      <c r="A750" s="10"/>
      <c r="B750" s="10"/>
      <c r="C750" s="10"/>
      <c r="D750" s="10"/>
      <c r="E750" s="29"/>
      <c r="F750" s="13"/>
      <c r="G750" s="13"/>
      <c r="H750" s="13"/>
      <c r="I750" s="13"/>
      <c r="J750" s="13"/>
      <c r="K750" s="13"/>
      <c r="L750" s="9"/>
    </row>
    <row r="751">
      <c r="A751" s="10"/>
      <c r="B751" s="10"/>
      <c r="C751" s="10"/>
      <c r="D751" s="10"/>
      <c r="E751" s="29"/>
      <c r="F751" s="13"/>
      <c r="G751" s="13"/>
      <c r="H751" s="13"/>
      <c r="I751" s="13"/>
      <c r="J751" s="13"/>
      <c r="K751" s="13"/>
      <c r="L751" s="9"/>
    </row>
    <row r="752">
      <c r="A752" s="10"/>
      <c r="B752" s="10"/>
      <c r="C752" s="10"/>
      <c r="D752" s="10"/>
      <c r="E752" s="29"/>
      <c r="F752" s="13"/>
      <c r="G752" s="13"/>
      <c r="H752" s="13"/>
      <c r="I752" s="13"/>
      <c r="J752" s="13"/>
      <c r="K752" s="13"/>
      <c r="L752" s="9"/>
    </row>
    <row r="753">
      <c r="A753" s="10"/>
      <c r="B753" s="10"/>
      <c r="C753" s="10"/>
      <c r="D753" s="10"/>
      <c r="E753" s="29"/>
      <c r="F753" s="13"/>
      <c r="G753" s="13"/>
      <c r="H753" s="13"/>
      <c r="I753" s="13"/>
      <c r="J753" s="13"/>
      <c r="K753" s="13"/>
      <c r="L753" s="9"/>
    </row>
    <row r="754">
      <c r="A754" s="10"/>
      <c r="B754" s="10"/>
      <c r="C754" s="10"/>
      <c r="D754" s="10"/>
      <c r="E754" s="29"/>
      <c r="F754" s="13"/>
      <c r="G754" s="13"/>
      <c r="H754" s="13"/>
      <c r="I754" s="13"/>
      <c r="J754" s="13"/>
      <c r="K754" s="13"/>
      <c r="L754" s="9"/>
    </row>
    <row r="755">
      <c r="A755" s="10"/>
      <c r="B755" s="10"/>
      <c r="C755" s="10"/>
      <c r="D755" s="10"/>
      <c r="E755" s="29"/>
      <c r="F755" s="13"/>
      <c r="G755" s="13"/>
      <c r="H755" s="13"/>
      <c r="I755" s="13"/>
      <c r="J755" s="13"/>
      <c r="K755" s="13"/>
      <c r="L755" s="9"/>
    </row>
    <row r="756">
      <c r="A756" s="10"/>
      <c r="B756" s="10"/>
      <c r="C756" s="10"/>
      <c r="D756" s="10"/>
      <c r="E756" s="29"/>
      <c r="F756" s="13"/>
      <c r="G756" s="13"/>
      <c r="H756" s="13"/>
      <c r="I756" s="13"/>
      <c r="J756" s="13"/>
      <c r="K756" s="13"/>
      <c r="L756" s="9"/>
    </row>
    <row r="757">
      <c r="A757" s="10"/>
      <c r="B757" s="10"/>
      <c r="C757" s="10"/>
      <c r="D757" s="10"/>
      <c r="E757" s="29"/>
      <c r="F757" s="13"/>
      <c r="G757" s="13"/>
      <c r="H757" s="13"/>
      <c r="I757" s="13"/>
      <c r="J757" s="13"/>
      <c r="K757" s="13"/>
      <c r="L757" s="9"/>
    </row>
    <row r="758">
      <c r="A758" s="10"/>
      <c r="B758" s="10"/>
      <c r="C758" s="10"/>
      <c r="D758" s="10"/>
      <c r="E758" s="29"/>
      <c r="F758" s="13"/>
      <c r="G758" s="13"/>
      <c r="H758" s="13"/>
      <c r="I758" s="13"/>
      <c r="J758" s="13"/>
      <c r="K758" s="13"/>
      <c r="L758" s="9"/>
    </row>
    <row r="759">
      <c r="A759" s="10"/>
      <c r="B759" s="10"/>
      <c r="C759" s="10"/>
      <c r="D759" s="10"/>
      <c r="E759" s="29"/>
      <c r="F759" s="13"/>
      <c r="G759" s="13"/>
      <c r="H759" s="13"/>
      <c r="I759" s="13"/>
      <c r="J759" s="13"/>
      <c r="K759" s="13"/>
      <c r="L759" s="9"/>
    </row>
    <row r="760">
      <c r="A760" s="10"/>
      <c r="B760" s="10"/>
      <c r="C760" s="10"/>
      <c r="D760" s="10"/>
      <c r="E760" s="29"/>
      <c r="F760" s="13"/>
      <c r="G760" s="13"/>
      <c r="H760" s="13"/>
      <c r="I760" s="13"/>
      <c r="J760" s="13"/>
      <c r="K760" s="13"/>
      <c r="L760" s="9"/>
    </row>
    <row r="761">
      <c r="A761" s="10"/>
      <c r="B761" s="10"/>
      <c r="C761" s="10"/>
      <c r="D761" s="10"/>
      <c r="E761" s="29"/>
      <c r="F761" s="13"/>
      <c r="G761" s="13"/>
      <c r="H761" s="13"/>
      <c r="I761" s="13"/>
      <c r="J761" s="13"/>
      <c r="K761" s="13"/>
      <c r="L761" s="9"/>
    </row>
    <row r="762">
      <c r="A762" s="10"/>
      <c r="B762" s="10"/>
      <c r="C762" s="10"/>
      <c r="D762" s="10"/>
      <c r="E762" s="29"/>
      <c r="F762" s="13"/>
      <c r="G762" s="13"/>
      <c r="H762" s="13"/>
      <c r="I762" s="13"/>
      <c r="J762" s="13"/>
      <c r="K762" s="13"/>
      <c r="L762" s="9"/>
    </row>
    <row r="763">
      <c r="A763" s="10"/>
      <c r="B763" s="10"/>
      <c r="C763" s="10"/>
      <c r="D763" s="10"/>
      <c r="E763" s="29"/>
      <c r="F763" s="13"/>
      <c r="G763" s="13"/>
      <c r="H763" s="13"/>
      <c r="I763" s="13"/>
      <c r="J763" s="13"/>
      <c r="K763" s="13"/>
      <c r="L763" s="9"/>
    </row>
    <row r="764">
      <c r="A764" s="10"/>
      <c r="B764" s="10"/>
      <c r="C764" s="10"/>
      <c r="D764" s="10"/>
      <c r="E764" s="29"/>
      <c r="F764" s="13"/>
      <c r="G764" s="13"/>
      <c r="H764" s="13"/>
      <c r="I764" s="13"/>
      <c r="J764" s="13"/>
      <c r="K764" s="13"/>
      <c r="L764" s="9"/>
    </row>
    <row r="765">
      <c r="A765" s="10"/>
      <c r="B765" s="10"/>
      <c r="C765" s="10"/>
      <c r="D765" s="10"/>
      <c r="E765" s="29"/>
      <c r="F765" s="13"/>
      <c r="G765" s="13"/>
      <c r="H765" s="13"/>
      <c r="I765" s="13"/>
      <c r="J765" s="13"/>
      <c r="K765" s="13"/>
      <c r="L765" s="9"/>
    </row>
    <row r="766">
      <c r="A766" s="10"/>
      <c r="B766" s="10"/>
      <c r="C766" s="10"/>
      <c r="D766" s="10"/>
      <c r="E766" s="29"/>
      <c r="F766" s="13"/>
      <c r="G766" s="13"/>
      <c r="H766" s="13"/>
      <c r="I766" s="13"/>
      <c r="J766" s="13"/>
      <c r="K766" s="13"/>
      <c r="L766" s="9"/>
    </row>
    <row r="767">
      <c r="A767" s="10"/>
      <c r="B767" s="10"/>
      <c r="C767" s="10"/>
      <c r="D767" s="10"/>
      <c r="E767" s="29"/>
      <c r="F767" s="13"/>
      <c r="G767" s="13"/>
      <c r="H767" s="13"/>
      <c r="I767" s="13"/>
      <c r="J767" s="13"/>
      <c r="K767" s="13"/>
      <c r="L767" s="9"/>
    </row>
    <row r="768">
      <c r="A768" s="10"/>
      <c r="B768" s="10"/>
      <c r="C768" s="10"/>
      <c r="D768" s="10"/>
      <c r="E768" s="29"/>
      <c r="F768" s="13"/>
      <c r="G768" s="13"/>
      <c r="H768" s="13"/>
      <c r="I768" s="13"/>
      <c r="J768" s="13"/>
      <c r="K768" s="13"/>
      <c r="L768" s="9"/>
    </row>
    <row r="769">
      <c r="A769" s="10"/>
      <c r="B769" s="10"/>
      <c r="C769" s="10"/>
      <c r="D769" s="10"/>
      <c r="E769" s="29"/>
      <c r="F769" s="13"/>
      <c r="G769" s="13"/>
      <c r="H769" s="13"/>
      <c r="I769" s="13"/>
      <c r="J769" s="13"/>
      <c r="K769" s="13"/>
      <c r="L769" s="9"/>
    </row>
    <row r="770">
      <c r="A770" s="10"/>
      <c r="B770" s="10"/>
      <c r="C770" s="10"/>
      <c r="D770" s="10"/>
      <c r="E770" s="29"/>
      <c r="F770" s="13"/>
      <c r="G770" s="13"/>
      <c r="H770" s="13"/>
      <c r="I770" s="13"/>
      <c r="J770" s="13"/>
      <c r="K770" s="13"/>
      <c r="L770" s="9"/>
    </row>
    <row r="771">
      <c r="A771" s="10"/>
      <c r="B771" s="10"/>
      <c r="C771" s="10"/>
      <c r="D771" s="10"/>
      <c r="E771" s="29"/>
      <c r="F771" s="13"/>
      <c r="G771" s="13"/>
      <c r="H771" s="13"/>
      <c r="I771" s="13"/>
      <c r="J771" s="13"/>
      <c r="K771" s="13"/>
      <c r="L771" s="9"/>
    </row>
    <row r="772">
      <c r="A772" s="10"/>
      <c r="B772" s="10"/>
      <c r="C772" s="10"/>
      <c r="D772" s="10"/>
      <c r="E772" s="29"/>
      <c r="F772" s="13"/>
      <c r="G772" s="13"/>
      <c r="H772" s="13"/>
      <c r="I772" s="13"/>
      <c r="J772" s="13"/>
      <c r="K772" s="13"/>
      <c r="L772" s="9"/>
    </row>
    <row r="773">
      <c r="A773" s="10"/>
      <c r="B773" s="10"/>
      <c r="C773" s="10"/>
      <c r="D773" s="10"/>
      <c r="E773" s="29"/>
      <c r="F773" s="13"/>
      <c r="G773" s="13"/>
      <c r="H773" s="13"/>
      <c r="I773" s="13"/>
      <c r="J773" s="13"/>
      <c r="K773" s="13"/>
      <c r="L773" s="9"/>
    </row>
    <row r="774">
      <c r="A774" s="10"/>
      <c r="B774" s="10"/>
      <c r="C774" s="10"/>
      <c r="D774" s="10"/>
      <c r="E774" s="29"/>
      <c r="F774" s="13"/>
      <c r="G774" s="13"/>
      <c r="H774" s="13"/>
      <c r="I774" s="13"/>
      <c r="J774" s="13"/>
      <c r="K774" s="13"/>
      <c r="L774" s="9"/>
    </row>
    <row r="775">
      <c r="A775" s="10"/>
      <c r="B775" s="10"/>
      <c r="C775" s="10"/>
      <c r="D775" s="10"/>
      <c r="E775" s="29"/>
      <c r="F775" s="13"/>
      <c r="G775" s="13"/>
      <c r="H775" s="13"/>
      <c r="I775" s="13"/>
      <c r="J775" s="13"/>
      <c r="K775" s="13"/>
      <c r="L775" s="9"/>
    </row>
    <row r="776">
      <c r="A776" s="10"/>
      <c r="B776" s="10"/>
      <c r="C776" s="10"/>
      <c r="D776" s="10"/>
      <c r="E776" s="29"/>
      <c r="F776" s="13"/>
      <c r="G776" s="13"/>
      <c r="H776" s="13"/>
      <c r="I776" s="13"/>
      <c r="J776" s="13"/>
      <c r="K776" s="13"/>
      <c r="L776" s="9"/>
    </row>
    <row r="777">
      <c r="A777" s="10"/>
      <c r="B777" s="10"/>
      <c r="C777" s="10"/>
      <c r="D777" s="10"/>
      <c r="E777" s="29"/>
      <c r="F777" s="13"/>
      <c r="G777" s="13"/>
      <c r="H777" s="13"/>
      <c r="I777" s="13"/>
      <c r="J777" s="13"/>
      <c r="K777" s="13"/>
      <c r="L777" s="9"/>
    </row>
    <row r="778">
      <c r="A778" s="10"/>
      <c r="B778" s="10"/>
      <c r="C778" s="10"/>
      <c r="D778" s="10"/>
      <c r="E778" s="29"/>
      <c r="F778" s="13"/>
      <c r="G778" s="13"/>
      <c r="H778" s="13"/>
      <c r="I778" s="13"/>
      <c r="J778" s="13"/>
      <c r="K778" s="13"/>
      <c r="L778" s="9"/>
    </row>
    <row r="779">
      <c r="A779" s="10"/>
      <c r="B779" s="10"/>
      <c r="C779" s="10"/>
      <c r="D779" s="10"/>
      <c r="E779" s="29"/>
      <c r="F779" s="13"/>
      <c r="G779" s="13"/>
      <c r="H779" s="13"/>
      <c r="I779" s="13"/>
      <c r="J779" s="13"/>
      <c r="K779" s="13"/>
      <c r="L779" s="9"/>
    </row>
    <row r="780">
      <c r="A780" s="10"/>
      <c r="B780" s="10"/>
      <c r="C780" s="10"/>
      <c r="D780" s="10"/>
      <c r="E780" s="29"/>
      <c r="F780" s="13"/>
      <c r="G780" s="13"/>
      <c r="H780" s="13"/>
      <c r="I780" s="13"/>
      <c r="J780" s="13"/>
      <c r="K780" s="13"/>
      <c r="L780" s="9"/>
    </row>
    <row r="781">
      <c r="A781" s="10"/>
      <c r="B781" s="10"/>
      <c r="C781" s="10"/>
      <c r="D781" s="10"/>
      <c r="E781" s="29"/>
      <c r="F781" s="13"/>
      <c r="G781" s="13"/>
      <c r="H781" s="13"/>
      <c r="I781" s="13"/>
      <c r="J781" s="13"/>
      <c r="K781" s="13"/>
      <c r="L781" s="9"/>
    </row>
    <row r="782">
      <c r="A782" s="10"/>
      <c r="B782" s="10"/>
      <c r="C782" s="10"/>
      <c r="D782" s="10"/>
      <c r="E782" s="29"/>
      <c r="F782" s="13"/>
      <c r="G782" s="13"/>
      <c r="H782" s="13"/>
      <c r="I782" s="13"/>
      <c r="J782" s="13"/>
      <c r="K782" s="13"/>
      <c r="L782" s="9"/>
    </row>
    <row r="783">
      <c r="A783" s="10"/>
      <c r="B783" s="10"/>
      <c r="C783" s="10"/>
      <c r="D783" s="10"/>
      <c r="E783" s="29"/>
      <c r="F783" s="13"/>
      <c r="G783" s="13"/>
      <c r="H783" s="13"/>
      <c r="I783" s="13"/>
      <c r="J783" s="13"/>
      <c r="K783" s="13"/>
      <c r="L783" s="9"/>
    </row>
    <row r="784">
      <c r="A784" s="10"/>
      <c r="B784" s="10"/>
      <c r="C784" s="10"/>
      <c r="D784" s="10"/>
      <c r="E784" s="29"/>
      <c r="F784" s="13"/>
      <c r="G784" s="13"/>
      <c r="H784" s="13"/>
      <c r="I784" s="13"/>
      <c r="J784" s="13"/>
      <c r="K784" s="13"/>
      <c r="L784" s="9"/>
    </row>
    <row r="785">
      <c r="A785" s="10"/>
      <c r="B785" s="10"/>
      <c r="C785" s="10"/>
      <c r="D785" s="10"/>
      <c r="E785" s="29"/>
      <c r="F785" s="13"/>
      <c r="G785" s="13"/>
      <c r="H785" s="13"/>
      <c r="I785" s="13"/>
      <c r="J785" s="13"/>
      <c r="K785" s="13"/>
      <c r="L785" s="9"/>
    </row>
    <row r="786">
      <c r="A786" s="10"/>
      <c r="B786" s="10"/>
      <c r="C786" s="10"/>
      <c r="D786" s="10"/>
      <c r="E786" s="29"/>
      <c r="F786" s="13"/>
      <c r="G786" s="13"/>
      <c r="H786" s="13"/>
      <c r="I786" s="13"/>
      <c r="J786" s="13"/>
      <c r="K786" s="13"/>
      <c r="L786" s="9"/>
    </row>
    <row r="787">
      <c r="A787" s="10"/>
      <c r="B787" s="10"/>
      <c r="C787" s="10"/>
      <c r="D787" s="10"/>
      <c r="E787" s="29"/>
      <c r="F787" s="13"/>
      <c r="G787" s="13"/>
      <c r="H787" s="13"/>
      <c r="I787" s="13"/>
      <c r="J787" s="13"/>
      <c r="K787" s="13"/>
      <c r="L787" s="9"/>
    </row>
    <row r="788">
      <c r="A788" s="10"/>
      <c r="B788" s="10"/>
      <c r="C788" s="10"/>
      <c r="D788" s="10"/>
      <c r="E788" s="29"/>
      <c r="F788" s="13"/>
      <c r="G788" s="13"/>
      <c r="H788" s="13"/>
      <c r="I788" s="13"/>
      <c r="J788" s="13"/>
      <c r="K788" s="13"/>
      <c r="L788" s="9"/>
    </row>
    <row r="789">
      <c r="A789" s="10"/>
      <c r="B789" s="10"/>
      <c r="C789" s="10"/>
      <c r="D789" s="10"/>
      <c r="E789" s="29"/>
      <c r="F789" s="13"/>
      <c r="G789" s="13"/>
      <c r="H789" s="13"/>
      <c r="I789" s="13"/>
      <c r="J789" s="13"/>
      <c r="K789" s="13"/>
      <c r="L789" s="9"/>
    </row>
    <row r="790">
      <c r="A790" s="10"/>
      <c r="B790" s="10"/>
      <c r="C790" s="10"/>
      <c r="D790" s="10"/>
      <c r="E790" s="29"/>
      <c r="F790" s="13"/>
      <c r="G790" s="13"/>
      <c r="H790" s="13"/>
      <c r="I790" s="13"/>
      <c r="J790" s="13"/>
      <c r="K790" s="13"/>
      <c r="L790" s="9"/>
    </row>
    <row r="791">
      <c r="A791" s="10"/>
      <c r="B791" s="10"/>
      <c r="C791" s="10"/>
      <c r="D791" s="10"/>
      <c r="E791" s="29"/>
      <c r="F791" s="13"/>
      <c r="G791" s="13"/>
      <c r="H791" s="13"/>
      <c r="I791" s="13"/>
      <c r="J791" s="13"/>
      <c r="K791" s="13"/>
      <c r="L791" s="9"/>
    </row>
    <row r="792">
      <c r="A792" s="10"/>
      <c r="B792" s="10"/>
      <c r="C792" s="10"/>
      <c r="D792" s="10"/>
      <c r="E792" s="29"/>
      <c r="F792" s="13"/>
      <c r="G792" s="13"/>
      <c r="H792" s="13"/>
      <c r="I792" s="13"/>
      <c r="J792" s="13"/>
      <c r="K792" s="13"/>
      <c r="L792" s="9"/>
    </row>
    <row r="793">
      <c r="A793" s="10"/>
      <c r="B793" s="10"/>
      <c r="C793" s="10"/>
      <c r="D793" s="10"/>
      <c r="E793" s="29"/>
      <c r="F793" s="13"/>
      <c r="G793" s="13"/>
      <c r="H793" s="13"/>
      <c r="I793" s="13"/>
      <c r="J793" s="13"/>
      <c r="K793" s="13"/>
      <c r="L793" s="9"/>
    </row>
    <row r="794">
      <c r="A794" s="10"/>
      <c r="B794" s="10"/>
      <c r="C794" s="10"/>
      <c r="D794" s="10"/>
      <c r="E794" s="29"/>
      <c r="F794" s="13"/>
      <c r="G794" s="13"/>
      <c r="H794" s="13"/>
      <c r="I794" s="13"/>
      <c r="J794" s="13"/>
      <c r="K794" s="13"/>
      <c r="L794" s="9"/>
    </row>
    <row r="795">
      <c r="A795" s="10"/>
      <c r="B795" s="10"/>
      <c r="C795" s="10"/>
      <c r="D795" s="10"/>
      <c r="E795" s="29"/>
      <c r="F795" s="13"/>
      <c r="G795" s="13"/>
      <c r="H795" s="13"/>
      <c r="I795" s="13"/>
      <c r="J795" s="13"/>
      <c r="K795" s="13"/>
      <c r="L795" s="9"/>
    </row>
    <row r="796">
      <c r="A796" s="10"/>
      <c r="B796" s="10"/>
      <c r="C796" s="10"/>
      <c r="D796" s="10"/>
      <c r="E796" s="29"/>
      <c r="F796" s="13"/>
      <c r="G796" s="13"/>
      <c r="H796" s="13"/>
      <c r="I796" s="13"/>
      <c r="J796" s="13"/>
      <c r="K796" s="13"/>
      <c r="L796" s="9"/>
    </row>
    <row r="797">
      <c r="A797" s="10"/>
      <c r="B797" s="10"/>
      <c r="C797" s="10"/>
      <c r="D797" s="10"/>
      <c r="E797" s="29"/>
      <c r="F797" s="13"/>
      <c r="G797" s="13"/>
      <c r="H797" s="13"/>
      <c r="I797" s="13"/>
      <c r="J797" s="13"/>
      <c r="K797" s="13"/>
      <c r="L797" s="9"/>
    </row>
    <row r="798">
      <c r="A798" s="10"/>
      <c r="B798" s="10"/>
      <c r="C798" s="10"/>
      <c r="D798" s="10"/>
      <c r="E798" s="29"/>
      <c r="F798" s="13"/>
      <c r="G798" s="13"/>
      <c r="H798" s="13"/>
      <c r="I798" s="13"/>
      <c r="J798" s="13"/>
      <c r="K798" s="13"/>
      <c r="L798" s="9"/>
    </row>
    <row r="799">
      <c r="A799" s="10"/>
      <c r="B799" s="10"/>
      <c r="C799" s="10"/>
      <c r="D799" s="10"/>
      <c r="E799" s="29"/>
      <c r="F799" s="13"/>
      <c r="G799" s="13"/>
      <c r="H799" s="13"/>
      <c r="I799" s="13"/>
      <c r="J799" s="13"/>
      <c r="K799" s="13"/>
      <c r="L799" s="9"/>
    </row>
    <row r="800">
      <c r="A800" s="10"/>
      <c r="B800" s="10"/>
      <c r="C800" s="10"/>
      <c r="D800" s="10"/>
      <c r="E800" s="29"/>
      <c r="F800" s="13"/>
      <c r="G800" s="13"/>
      <c r="H800" s="13"/>
      <c r="I800" s="13"/>
      <c r="J800" s="13"/>
      <c r="K800" s="13"/>
      <c r="L800" s="9"/>
    </row>
    <row r="801">
      <c r="A801" s="10"/>
      <c r="B801" s="10"/>
      <c r="C801" s="10"/>
      <c r="D801" s="10"/>
      <c r="E801" s="29"/>
      <c r="F801" s="13"/>
      <c r="G801" s="13"/>
      <c r="H801" s="13"/>
      <c r="I801" s="13"/>
      <c r="J801" s="13"/>
      <c r="K801" s="13"/>
      <c r="L801" s="9"/>
    </row>
    <row r="802">
      <c r="A802" s="10"/>
      <c r="B802" s="10"/>
      <c r="C802" s="10"/>
      <c r="D802" s="10"/>
      <c r="E802" s="29"/>
      <c r="F802" s="13"/>
      <c r="G802" s="13"/>
      <c r="H802" s="13"/>
      <c r="I802" s="13"/>
      <c r="J802" s="13"/>
      <c r="K802" s="13"/>
      <c r="L802" s="9"/>
    </row>
    <row r="803">
      <c r="A803" s="10"/>
      <c r="B803" s="10"/>
      <c r="C803" s="10"/>
      <c r="D803" s="10"/>
      <c r="E803" s="29"/>
      <c r="F803" s="13"/>
      <c r="G803" s="13"/>
      <c r="H803" s="13"/>
      <c r="I803" s="13"/>
      <c r="J803" s="13"/>
      <c r="K803" s="13"/>
      <c r="L803" s="9"/>
    </row>
    <row r="804">
      <c r="A804" s="10"/>
      <c r="B804" s="10"/>
      <c r="C804" s="10"/>
      <c r="D804" s="10"/>
      <c r="E804" s="29"/>
      <c r="F804" s="13"/>
      <c r="G804" s="13"/>
      <c r="H804" s="13"/>
      <c r="I804" s="13"/>
      <c r="J804" s="13"/>
      <c r="K804" s="13"/>
      <c r="L804" s="9"/>
    </row>
    <row r="805">
      <c r="A805" s="10"/>
      <c r="B805" s="10"/>
      <c r="C805" s="10"/>
      <c r="D805" s="10"/>
      <c r="E805" s="29"/>
      <c r="F805" s="13"/>
      <c r="G805" s="13"/>
      <c r="H805" s="13"/>
      <c r="I805" s="13"/>
      <c r="J805" s="13"/>
      <c r="K805" s="13"/>
      <c r="L805" s="9"/>
    </row>
    <row r="806">
      <c r="A806" s="10"/>
      <c r="B806" s="10"/>
      <c r="C806" s="10"/>
      <c r="D806" s="10"/>
      <c r="E806" s="29"/>
      <c r="F806" s="13"/>
      <c r="G806" s="13"/>
      <c r="H806" s="13"/>
      <c r="I806" s="13"/>
      <c r="J806" s="13"/>
      <c r="K806" s="13"/>
      <c r="L806" s="9"/>
    </row>
    <row r="807">
      <c r="A807" s="10"/>
      <c r="B807" s="10"/>
      <c r="C807" s="10"/>
      <c r="D807" s="10"/>
      <c r="E807" s="29"/>
      <c r="F807" s="13"/>
      <c r="G807" s="13"/>
      <c r="H807" s="13"/>
      <c r="I807" s="13"/>
      <c r="J807" s="13"/>
      <c r="K807" s="13"/>
      <c r="L807" s="9"/>
    </row>
    <row r="808">
      <c r="A808" s="10"/>
      <c r="B808" s="10"/>
      <c r="C808" s="10"/>
      <c r="D808" s="10"/>
      <c r="E808" s="29"/>
      <c r="F808" s="13"/>
      <c r="G808" s="13"/>
      <c r="H808" s="13"/>
      <c r="I808" s="13"/>
      <c r="J808" s="13"/>
      <c r="K808" s="13"/>
      <c r="L808" s="9"/>
    </row>
    <row r="809">
      <c r="A809" s="10"/>
      <c r="B809" s="10"/>
      <c r="C809" s="10"/>
      <c r="D809" s="10"/>
      <c r="E809" s="29"/>
      <c r="F809" s="13"/>
      <c r="G809" s="13"/>
      <c r="H809" s="13"/>
      <c r="I809" s="13"/>
      <c r="J809" s="13"/>
      <c r="K809" s="13"/>
      <c r="L809" s="9"/>
    </row>
    <row r="810">
      <c r="A810" s="10"/>
      <c r="B810" s="10"/>
      <c r="C810" s="10"/>
      <c r="D810" s="10"/>
      <c r="E810" s="29"/>
      <c r="F810" s="13"/>
      <c r="G810" s="13"/>
      <c r="H810" s="13"/>
      <c r="I810" s="13"/>
      <c r="J810" s="13"/>
      <c r="K810" s="13"/>
      <c r="L810" s="9"/>
    </row>
    <row r="811">
      <c r="A811" s="10"/>
      <c r="B811" s="10"/>
      <c r="C811" s="10"/>
      <c r="D811" s="10"/>
      <c r="E811" s="29"/>
      <c r="F811" s="13"/>
      <c r="G811" s="13"/>
      <c r="H811" s="13"/>
      <c r="I811" s="13"/>
      <c r="J811" s="13"/>
      <c r="K811" s="13"/>
      <c r="L811" s="9"/>
    </row>
    <row r="812">
      <c r="A812" s="10"/>
      <c r="B812" s="10"/>
      <c r="C812" s="10"/>
      <c r="D812" s="10"/>
      <c r="E812" s="29"/>
      <c r="F812" s="13"/>
      <c r="G812" s="13"/>
      <c r="H812" s="13"/>
      <c r="I812" s="13"/>
      <c r="J812" s="13"/>
      <c r="K812" s="13"/>
      <c r="L812" s="9"/>
    </row>
    <row r="813">
      <c r="A813" s="10"/>
      <c r="B813" s="10"/>
      <c r="C813" s="10"/>
      <c r="D813" s="10"/>
      <c r="E813" s="29"/>
      <c r="F813" s="13"/>
      <c r="G813" s="13"/>
      <c r="H813" s="13"/>
      <c r="I813" s="13"/>
      <c r="J813" s="13"/>
      <c r="K813" s="13"/>
      <c r="L813" s="9"/>
    </row>
    <row r="814">
      <c r="A814" s="10"/>
      <c r="B814" s="10"/>
      <c r="C814" s="10"/>
      <c r="D814" s="10"/>
      <c r="E814" s="29"/>
      <c r="F814" s="13"/>
      <c r="G814" s="13"/>
      <c r="H814" s="13"/>
      <c r="I814" s="13"/>
      <c r="J814" s="13"/>
      <c r="K814" s="13"/>
      <c r="L814" s="9"/>
    </row>
    <row r="815">
      <c r="A815" s="10"/>
      <c r="B815" s="10"/>
      <c r="C815" s="10"/>
      <c r="D815" s="10"/>
      <c r="E815" s="29"/>
      <c r="F815" s="13"/>
      <c r="G815" s="13"/>
      <c r="H815" s="13"/>
      <c r="I815" s="13"/>
      <c r="J815" s="13"/>
      <c r="K815" s="13"/>
      <c r="L815" s="9"/>
    </row>
    <row r="816">
      <c r="A816" s="10"/>
      <c r="B816" s="10"/>
      <c r="C816" s="10"/>
      <c r="D816" s="10"/>
      <c r="E816" s="29"/>
      <c r="F816" s="13"/>
      <c r="G816" s="13"/>
      <c r="H816" s="13"/>
      <c r="I816" s="13"/>
      <c r="J816" s="13"/>
      <c r="K816" s="13"/>
      <c r="L816" s="9"/>
    </row>
    <row r="817">
      <c r="A817" s="10"/>
      <c r="B817" s="10"/>
      <c r="C817" s="10"/>
      <c r="D817" s="10"/>
      <c r="E817" s="29"/>
      <c r="F817" s="13"/>
      <c r="G817" s="13"/>
      <c r="H817" s="13"/>
      <c r="I817" s="13"/>
      <c r="J817" s="13"/>
      <c r="K817" s="13"/>
      <c r="L817" s="9"/>
    </row>
    <row r="818">
      <c r="A818" s="10"/>
      <c r="B818" s="10"/>
      <c r="C818" s="10"/>
      <c r="D818" s="10"/>
      <c r="E818" s="29"/>
      <c r="F818" s="13"/>
      <c r="G818" s="13"/>
      <c r="H818" s="13"/>
      <c r="I818" s="13"/>
      <c r="J818" s="13"/>
      <c r="K818" s="13"/>
      <c r="L818" s="9"/>
    </row>
    <row r="819">
      <c r="A819" s="10"/>
      <c r="B819" s="10"/>
      <c r="C819" s="10"/>
      <c r="D819" s="10"/>
      <c r="E819" s="29"/>
      <c r="F819" s="13"/>
      <c r="G819" s="13"/>
      <c r="H819" s="13"/>
      <c r="I819" s="13"/>
      <c r="J819" s="13"/>
      <c r="K819" s="13"/>
      <c r="L819" s="9"/>
    </row>
    <row r="820">
      <c r="A820" s="10"/>
      <c r="B820" s="10"/>
      <c r="C820" s="10"/>
      <c r="D820" s="10"/>
      <c r="E820" s="29"/>
      <c r="F820" s="13"/>
      <c r="G820" s="13"/>
      <c r="H820" s="13"/>
      <c r="I820" s="13"/>
      <c r="J820" s="13"/>
      <c r="K820" s="13"/>
      <c r="L820" s="9"/>
    </row>
    <row r="821">
      <c r="A821" s="10"/>
      <c r="B821" s="10"/>
      <c r="C821" s="10"/>
      <c r="D821" s="10"/>
      <c r="E821" s="29"/>
      <c r="F821" s="13"/>
      <c r="G821" s="13"/>
      <c r="H821" s="13"/>
      <c r="I821" s="13"/>
      <c r="J821" s="13"/>
      <c r="K821" s="13"/>
      <c r="L821" s="9"/>
    </row>
    <row r="822">
      <c r="A822" s="10"/>
      <c r="B822" s="10"/>
      <c r="C822" s="10"/>
      <c r="D822" s="10"/>
      <c r="E822" s="29"/>
      <c r="F822" s="13"/>
      <c r="G822" s="13"/>
      <c r="H822" s="13"/>
      <c r="I822" s="13"/>
      <c r="J822" s="13"/>
      <c r="K822" s="13"/>
      <c r="L822" s="9"/>
    </row>
    <row r="823">
      <c r="A823" s="10"/>
      <c r="B823" s="10"/>
      <c r="C823" s="10"/>
      <c r="D823" s="10"/>
      <c r="E823" s="29"/>
      <c r="F823" s="13"/>
      <c r="G823" s="13"/>
      <c r="H823" s="13"/>
      <c r="I823" s="13"/>
      <c r="J823" s="13"/>
      <c r="K823" s="13"/>
      <c r="L823" s="9"/>
    </row>
    <row r="824">
      <c r="A824" s="10"/>
      <c r="B824" s="10"/>
      <c r="C824" s="10"/>
      <c r="D824" s="10"/>
      <c r="E824" s="29"/>
      <c r="F824" s="13"/>
      <c r="G824" s="13"/>
      <c r="H824" s="13"/>
      <c r="I824" s="13"/>
      <c r="J824" s="13"/>
      <c r="K824" s="13"/>
      <c r="L824" s="9"/>
    </row>
    <row r="825">
      <c r="A825" s="10"/>
      <c r="B825" s="10"/>
      <c r="C825" s="10"/>
      <c r="D825" s="10"/>
      <c r="E825" s="29"/>
      <c r="F825" s="13"/>
      <c r="G825" s="13"/>
      <c r="H825" s="13"/>
      <c r="I825" s="13"/>
      <c r="J825" s="13"/>
      <c r="K825" s="13"/>
      <c r="L825" s="9"/>
    </row>
    <row r="826">
      <c r="A826" s="10"/>
      <c r="B826" s="10"/>
      <c r="C826" s="10"/>
      <c r="D826" s="10"/>
      <c r="E826" s="29"/>
      <c r="F826" s="13"/>
      <c r="G826" s="13"/>
      <c r="H826" s="13"/>
      <c r="I826" s="13"/>
      <c r="J826" s="13"/>
      <c r="K826" s="13"/>
      <c r="L826" s="9"/>
    </row>
    <row r="827">
      <c r="A827" s="10"/>
      <c r="B827" s="10"/>
      <c r="C827" s="10"/>
      <c r="D827" s="10"/>
      <c r="E827" s="29"/>
      <c r="F827" s="13"/>
      <c r="G827" s="13"/>
      <c r="H827" s="13"/>
      <c r="I827" s="13"/>
      <c r="J827" s="13"/>
      <c r="K827" s="13"/>
      <c r="L827" s="9"/>
    </row>
    <row r="828">
      <c r="A828" s="10"/>
      <c r="B828" s="10"/>
      <c r="C828" s="10"/>
      <c r="D828" s="10"/>
      <c r="E828" s="29"/>
      <c r="F828" s="13"/>
      <c r="G828" s="13"/>
      <c r="H828" s="13"/>
      <c r="I828" s="13"/>
      <c r="J828" s="13"/>
      <c r="K828" s="13"/>
      <c r="L828" s="9"/>
    </row>
    <row r="829">
      <c r="A829" s="10"/>
      <c r="B829" s="10"/>
      <c r="C829" s="10"/>
      <c r="D829" s="10"/>
      <c r="E829" s="29"/>
      <c r="F829" s="13"/>
      <c r="G829" s="13"/>
      <c r="H829" s="13"/>
      <c r="I829" s="13"/>
      <c r="J829" s="13"/>
      <c r="K829" s="13"/>
      <c r="L829" s="9"/>
    </row>
    <row r="830">
      <c r="A830" s="10"/>
      <c r="B830" s="10"/>
      <c r="C830" s="10"/>
      <c r="D830" s="10"/>
      <c r="E830" s="29"/>
      <c r="F830" s="13"/>
      <c r="G830" s="13"/>
      <c r="H830" s="13"/>
      <c r="I830" s="13"/>
      <c r="J830" s="13"/>
      <c r="K830" s="13"/>
      <c r="L830" s="9"/>
    </row>
    <row r="831">
      <c r="A831" s="10"/>
      <c r="B831" s="10"/>
      <c r="C831" s="10"/>
      <c r="D831" s="10"/>
      <c r="E831" s="29"/>
      <c r="F831" s="13"/>
      <c r="G831" s="13"/>
      <c r="H831" s="13"/>
      <c r="I831" s="13"/>
      <c r="J831" s="13"/>
      <c r="K831" s="13"/>
      <c r="L831" s="9"/>
    </row>
    <row r="832">
      <c r="A832" s="10"/>
      <c r="B832" s="10"/>
      <c r="C832" s="10"/>
      <c r="D832" s="10"/>
      <c r="E832" s="29"/>
      <c r="F832" s="13"/>
      <c r="G832" s="13"/>
      <c r="H832" s="13"/>
      <c r="I832" s="13"/>
      <c r="J832" s="13"/>
      <c r="K832" s="13"/>
      <c r="L832" s="9"/>
    </row>
    <row r="833">
      <c r="A833" s="10"/>
      <c r="B833" s="10"/>
      <c r="C833" s="10"/>
      <c r="D833" s="10"/>
      <c r="E833" s="29"/>
      <c r="F833" s="13"/>
      <c r="G833" s="13"/>
      <c r="H833" s="13"/>
      <c r="I833" s="13"/>
      <c r="J833" s="13"/>
      <c r="K833" s="13"/>
      <c r="L833" s="9"/>
    </row>
    <row r="834">
      <c r="A834" s="10"/>
      <c r="B834" s="10"/>
      <c r="C834" s="10"/>
      <c r="D834" s="10"/>
      <c r="E834" s="29"/>
      <c r="F834" s="13"/>
      <c r="G834" s="13"/>
      <c r="H834" s="13"/>
      <c r="I834" s="13"/>
      <c r="J834" s="13"/>
      <c r="K834" s="13"/>
      <c r="L834" s="9"/>
    </row>
    <row r="835">
      <c r="A835" s="10"/>
      <c r="B835" s="10"/>
      <c r="C835" s="10"/>
      <c r="D835" s="10"/>
      <c r="E835" s="29"/>
      <c r="F835" s="13"/>
      <c r="G835" s="13"/>
      <c r="H835" s="13"/>
      <c r="I835" s="13"/>
      <c r="J835" s="13"/>
      <c r="K835" s="13"/>
      <c r="L835" s="9"/>
    </row>
    <row r="836">
      <c r="A836" s="10"/>
      <c r="B836" s="10"/>
      <c r="C836" s="10"/>
      <c r="D836" s="10"/>
      <c r="E836" s="29"/>
      <c r="F836" s="13"/>
      <c r="G836" s="13"/>
      <c r="H836" s="13"/>
      <c r="I836" s="13"/>
      <c r="J836" s="13"/>
      <c r="K836" s="13"/>
      <c r="L836" s="9"/>
    </row>
    <row r="837">
      <c r="A837" s="10"/>
      <c r="B837" s="10"/>
      <c r="C837" s="10"/>
      <c r="D837" s="10"/>
      <c r="E837" s="29"/>
      <c r="F837" s="13"/>
      <c r="G837" s="13"/>
      <c r="H837" s="13"/>
      <c r="I837" s="13"/>
      <c r="J837" s="13"/>
      <c r="K837" s="13"/>
      <c r="L837" s="9"/>
    </row>
    <row r="838">
      <c r="A838" s="10"/>
      <c r="B838" s="10"/>
      <c r="C838" s="10"/>
      <c r="D838" s="10"/>
      <c r="E838" s="29"/>
      <c r="F838" s="13"/>
      <c r="G838" s="13"/>
      <c r="H838" s="13"/>
      <c r="I838" s="13"/>
      <c r="J838" s="13"/>
      <c r="K838" s="13"/>
      <c r="L838" s="9"/>
    </row>
    <row r="839">
      <c r="A839" s="10"/>
      <c r="B839" s="10"/>
      <c r="C839" s="10"/>
      <c r="D839" s="10"/>
      <c r="E839" s="29"/>
      <c r="F839" s="13"/>
      <c r="G839" s="13"/>
      <c r="H839" s="13"/>
      <c r="I839" s="13"/>
      <c r="J839" s="13"/>
      <c r="K839" s="13"/>
      <c r="L839" s="9"/>
    </row>
    <row r="840">
      <c r="A840" s="10"/>
      <c r="B840" s="10"/>
      <c r="C840" s="10"/>
      <c r="D840" s="10"/>
      <c r="E840" s="29"/>
      <c r="F840" s="13"/>
      <c r="G840" s="13"/>
      <c r="H840" s="13"/>
      <c r="I840" s="13"/>
      <c r="J840" s="13"/>
      <c r="K840" s="13"/>
      <c r="L840" s="9"/>
    </row>
    <row r="841">
      <c r="A841" s="10"/>
      <c r="B841" s="10"/>
      <c r="C841" s="10"/>
      <c r="D841" s="10"/>
      <c r="E841" s="29"/>
      <c r="F841" s="13"/>
      <c r="G841" s="13"/>
      <c r="H841" s="13"/>
      <c r="I841" s="13"/>
      <c r="J841" s="13"/>
      <c r="K841" s="13"/>
      <c r="L841" s="9"/>
    </row>
    <row r="842">
      <c r="A842" s="10"/>
      <c r="B842" s="10"/>
      <c r="C842" s="10"/>
      <c r="D842" s="10"/>
      <c r="E842" s="29"/>
      <c r="F842" s="13"/>
      <c r="G842" s="13"/>
      <c r="H842" s="13"/>
      <c r="I842" s="13"/>
      <c r="J842" s="13"/>
      <c r="K842" s="13"/>
      <c r="L842" s="9"/>
    </row>
    <row r="843">
      <c r="A843" s="10"/>
      <c r="B843" s="10"/>
      <c r="C843" s="10"/>
      <c r="D843" s="10"/>
      <c r="E843" s="29"/>
      <c r="F843" s="13"/>
      <c r="G843" s="13"/>
      <c r="H843" s="13"/>
      <c r="I843" s="13"/>
      <c r="J843" s="13"/>
      <c r="K843" s="13"/>
      <c r="L843" s="9"/>
    </row>
    <row r="844">
      <c r="A844" s="10"/>
      <c r="B844" s="10"/>
      <c r="C844" s="10"/>
      <c r="D844" s="10"/>
      <c r="E844" s="29"/>
      <c r="F844" s="13"/>
      <c r="G844" s="13"/>
      <c r="H844" s="13"/>
      <c r="I844" s="13"/>
      <c r="J844" s="13"/>
      <c r="K844" s="13"/>
      <c r="L844" s="9"/>
    </row>
    <row r="845">
      <c r="A845" s="10"/>
      <c r="B845" s="10"/>
      <c r="C845" s="10"/>
      <c r="D845" s="10"/>
      <c r="E845" s="29"/>
      <c r="F845" s="13"/>
      <c r="G845" s="13"/>
      <c r="H845" s="13"/>
      <c r="I845" s="13"/>
      <c r="J845" s="13"/>
      <c r="K845" s="13"/>
      <c r="L845" s="9"/>
    </row>
    <row r="846">
      <c r="A846" s="10"/>
      <c r="B846" s="10"/>
      <c r="C846" s="10"/>
      <c r="D846" s="10"/>
      <c r="E846" s="29"/>
      <c r="F846" s="13"/>
      <c r="G846" s="13"/>
      <c r="H846" s="13"/>
      <c r="I846" s="13"/>
      <c r="J846" s="13"/>
      <c r="K846" s="13"/>
      <c r="L846" s="9"/>
    </row>
    <row r="847">
      <c r="A847" s="10"/>
      <c r="B847" s="10"/>
      <c r="C847" s="10"/>
      <c r="D847" s="10"/>
      <c r="E847" s="29"/>
      <c r="F847" s="13"/>
      <c r="G847" s="13"/>
      <c r="H847" s="13"/>
      <c r="I847" s="13"/>
      <c r="J847" s="13"/>
      <c r="K847" s="13"/>
      <c r="L847" s="9"/>
    </row>
    <row r="848">
      <c r="A848" s="10"/>
      <c r="B848" s="10"/>
      <c r="C848" s="10"/>
      <c r="D848" s="10"/>
      <c r="E848" s="29"/>
      <c r="F848" s="13"/>
      <c r="G848" s="13"/>
      <c r="H848" s="13"/>
      <c r="I848" s="13"/>
      <c r="J848" s="13"/>
      <c r="K848" s="13"/>
      <c r="L848" s="9"/>
    </row>
    <row r="849">
      <c r="A849" s="10"/>
      <c r="B849" s="10"/>
      <c r="C849" s="10"/>
      <c r="D849" s="10"/>
      <c r="E849" s="29"/>
      <c r="F849" s="13"/>
      <c r="G849" s="13"/>
      <c r="H849" s="13"/>
      <c r="I849" s="13"/>
      <c r="J849" s="13"/>
      <c r="K849" s="13"/>
      <c r="L849" s="9"/>
    </row>
    <row r="850">
      <c r="A850" s="10"/>
      <c r="B850" s="10"/>
      <c r="C850" s="10"/>
      <c r="D850" s="10"/>
      <c r="E850" s="29"/>
      <c r="F850" s="13"/>
      <c r="G850" s="13"/>
      <c r="H850" s="13"/>
      <c r="I850" s="13"/>
      <c r="J850" s="13"/>
      <c r="K850" s="13"/>
      <c r="L850" s="9"/>
    </row>
    <row r="851">
      <c r="A851" s="10"/>
      <c r="B851" s="10"/>
      <c r="C851" s="10"/>
      <c r="D851" s="10"/>
      <c r="E851" s="29"/>
      <c r="F851" s="13"/>
      <c r="G851" s="13"/>
      <c r="H851" s="13"/>
      <c r="I851" s="13"/>
      <c r="J851" s="13"/>
      <c r="K851" s="13"/>
      <c r="L851" s="9"/>
    </row>
    <row r="852">
      <c r="A852" s="10"/>
      <c r="B852" s="10"/>
      <c r="C852" s="10"/>
      <c r="D852" s="10"/>
      <c r="E852" s="29"/>
      <c r="F852" s="13"/>
      <c r="G852" s="13"/>
      <c r="H852" s="13"/>
      <c r="I852" s="13"/>
      <c r="J852" s="13"/>
      <c r="K852" s="13"/>
      <c r="L852" s="9"/>
    </row>
    <row r="853">
      <c r="A853" s="10"/>
      <c r="B853" s="10"/>
      <c r="C853" s="10"/>
      <c r="D853" s="10"/>
      <c r="E853" s="29"/>
      <c r="F853" s="13"/>
      <c r="G853" s="13"/>
      <c r="H853" s="13"/>
      <c r="I853" s="13"/>
      <c r="J853" s="13"/>
      <c r="K853" s="13"/>
      <c r="L853" s="9"/>
    </row>
    <row r="854">
      <c r="A854" s="10"/>
      <c r="B854" s="10"/>
      <c r="C854" s="10"/>
      <c r="D854" s="10"/>
      <c r="E854" s="29"/>
      <c r="F854" s="13"/>
      <c r="G854" s="13"/>
      <c r="H854" s="13"/>
      <c r="I854" s="13"/>
      <c r="J854" s="13"/>
      <c r="K854" s="13"/>
      <c r="L854" s="9"/>
    </row>
    <row r="855">
      <c r="A855" s="10"/>
      <c r="B855" s="10"/>
      <c r="C855" s="10"/>
      <c r="D855" s="10"/>
      <c r="E855" s="29"/>
      <c r="F855" s="13"/>
      <c r="G855" s="13"/>
      <c r="H855" s="13"/>
      <c r="I855" s="13"/>
      <c r="J855" s="13"/>
      <c r="K855" s="13"/>
      <c r="L855" s="9"/>
    </row>
    <row r="856">
      <c r="A856" s="10"/>
      <c r="B856" s="10"/>
      <c r="C856" s="10"/>
      <c r="D856" s="10"/>
      <c r="E856" s="29"/>
      <c r="F856" s="13"/>
      <c r="G856" s="13"/>
      <c r="H856" s="13"/>
      <c r="I856" s="13"/>
      <c r="J856" s="13"/>
      <c r="K856" s="13"/>
      <c r="L856" s="9"/>
    </row>
    <row r="857">
      <c r="A857" s="10"/>
      <c r="B857" s="10"/>
      <c r="C857" s="10"/>
      <c r="D857" s="10"/>
      <c r="E857" s="29"/>
      <c r="F857" s="13"/>
      <c r="G857" s="13"/>
      <c r="H857" s="13"/>
      <c r="I857" s="13"/>
      <c r="J857" s="13"/>
      <c r="K857" s="13"/>
      <c r="L857" s="9"/>
    </row>
    <row r="858">
      <c r="A858" s="10"/>
      <c r="B858" s="10"/>
      <c r="C858" s="10"/>
      <c r="D858" s="10"/>
      <c r="E858" s="29"/>
      <c r="F858" s="13"/>
      <c r="G858" s="13"/>
      <c r="H858" s="13"/>
      <c r="I858" s="13"/>
      <c r="J858" s="13"/>
      <c r="K858" s="13"/>
      <c r="L858" s="9"/>
    </row>
    <row r="859">
      <c r="A859" s="10"/>
      <c r="B859" s="10"/>
      <c r="C859" s="10"/>
      <c r="D859" s="10"/>
      <c r="E859" s="29"/>
      <c r="F859" s="13"/>
      <c r="G859" s="13"/>
      <c r="H859" s="13"/>
      <c r="I859" s="13"/>
      <c r="J859" s="13"/>
      <c r="K859" s="13"/>
      <c r="L859" s="9"/>
    </row>
    <row r="860">
      <c r="A860" s="10"/>
      <c r="B860" s="10"/>
      <c r="C860" s="10"/>
      <c r="D860" s="10"/>
      <c r="E860" s="29"/>
      <c r="F860" s="13"/>
      <c r="G860" s="13"/>
      <c r="H860" s="13"/>
      <c r="I860" s="13"/>
      <c r="J860" s="13"/>
      <c r="K860" s="13"/>
      <c r="L860" s="9"/>
    </row>
    <row r="861">
      <c r="A861" s="10"/>
      <c r="B861" s="10"/>
      <c r="C861" s="10"/>
      <c r="D861" s="10"/>
      <c r="E861" s="29"/>
      <c r="F861" s="13"/>
      <c r="G861" s="13"/>
      <c r="H861" s="13"/>
      <c r="I861" s="13"/>
      <c r="J861" s="13"/>
      <c r="K861" s="13"/>
      <c r="L861" s="9"/>
    </row>
    <row r="862">
      <c r="A862" s="10"/>
      <c r="B862" s="10"/>
      <c r="C862" s="10"/>
      <c r="D862" s="10"/>
      <c r="E862" s="29"/>
      <c r="F862" s="13"/>
      <c r="G862" s="13"/>
      <c r="H862" s="13"/>
      <c r="I862" s="13"/>
      <c r="J862" s="13"/>
      <c r="K862" s="13"/>
      <c r="L862" s="9"/>
    </row>
    <row r="863">
      <c r="A863" s="10"/>
      <c r="B863" s="10"/>
      <c r="C863" s="10"/>
      <c r="D863" s="10"/>
      <c r="E863" s="29"/>
      <c r="F863" s="13"/>
      <c r="G863" s="13"/>
      <c r="H863" s="13"/>
      <c r="I863" s="13"/>
      <c r="J863" s="13"/>
      <c r="K863" s="13"/>
      <c r="L863" s="9"/>
    </row>
    <row r="864">
      <c r="A864" s="10"/>
      <c r="B864" s="10"/>
      <c r="C864" s="10"/>
      <c r="D864" s="10"/>
      <c r="E864" s="29"/>
      <c r="F864" s="13"/>
      <c r="G864" s="13"/>
      <c r="H864" s="13"/>
      <c r="I864" s="13"/>
      <c r="J864" s="13"/>
      <c r="K864" s="13"/>
      <c r="L864" s="9"/>
    </row>
    <row r="865">
      <c r="A865" s="10"/>
      <c r="B865" s="10"/>
      <c r="C865" s="10"/>
      <c r="D865" s="10"/>
      <c r="E865" s="29"/>
      <c r="F865" s="13"/>
      <c r="G865" s="13"/>
      <c r="H865" s="13"/>
      <c r="I865" s="13"/>
      <c r="J865" s="13"/>
      <c r="K865" s="13"/>
      <c r="L865" s="9"/>
    </row>
    <row r="866">
      <c r="A866" s="10"/>
      <c r="B866" s="10"/>
      <c r="C866" s="10"/>
      <c r="D866" s="10"/>
      <c r="E866" s="29"/>
      <c r="F866" s="13"/>
      <c r="G866" s="13"/>
      <c r="H866" s="13"/>
      <c r="I866" s="13"/>
      <c r="J866" s="13"/>
      <c r="K866" s="13"/>
      <c r="L866" s="9"/>
    </row>
    <row r="867">
      <c r="A867" s="10"/>
      <c r="B867" s="10"/>
      <c r="C867" s="10"/>
      <c r="D867" s="10"/>
      <c r="E867" s="29"/>
      <c r="F867" s="13"/>
      <c r="G867" s="13"/>
      <c r="H867" s="13"/>
      <c r="I867" s="13"/>
      <c r="J867" s="13"/>
      <c r="K867" s="13"/>
      <c r="L867" s="9"/>
    </row>
    <row r="868">
      <c r="A868" s="10"/>
      <c r="B868" s="10"/>
      <c r="C868" s="10"/>
      <c r="D868" s="10"/>
      <c r="E868" s="29"/>
      <c r="F868" s="13"/>
      <c r="G868" s="13"/>
      <c r="H868" s="13"/>
      <c r="I868" s="13"/>
      <c r="J868" s="13"/>
      <c r="K868" s="13"/>
      <c r="L868" s="9"/>
    </row>
    <row r="869">
      <c r="A869" s="10"/>
      <c r="B869" s="10"/>
      <c r="C869" s="10"/>
      <c r="D869" s="10"/>
      <c r="E869" s="29"/>
      <c r="F869" s="13"/>
      <c r="G869" s="13"/>
      <c r="H869" s="13"/>
      <c r="I869" s="13"/>
      <c r="J869" s="13"/>
      <c r="K869" s="13"/>
      <c r="L869" s="9"/>
    </row>
    <row r="870">
      <c r="A870" s="10"/>
      <c r="B870" s="10"/>
      <c r="C870" s="10"/>
      <c r="D870" s="10"/>
      <c r="E870" s="29"/>
      <c r="F870" s="13"/>
      <c r="G870" s="13"/>
      <c r="H870" s="13"/>
      <c r="I870" s="13"/>
      <c r="J870" s="13"/>
      <c r="K870" s="13"/>
      <c r="L870" s="9"/>
    </row>
    <row r="871">
      <c r="A871" s="10"/>
      <c r="B871" s="10"/>
      <c r="C871" s="10"/>
      <c r="D871" s="10"/>
      <c r="E871" s="29"/>
      <c r="F871" s="13"/>
      <c r="G871" s="13"/>
      <c r="H871" s="13"/>
      <c r="I871" s="13"/>
      <c r="J871" s="13"/>
      <c r="K871" s="13"/>
      <c r="L871" s="9"/>
    </row>
    <row r="872">
      <c r="A872" s="10"/>
      <c r="B872" s="10"/>
      <c r="C872" s="10"/>
      <c r="D872" s="10"/>
      <c r="E872" s="29"/>
      <c r="F872" s="13"/>
      <c r="G872" s="13"/>
      <c r="H872" s="13"/>
      <c r="I872" s="13"/>
      <c r="J872" s="13"/>
      <c r="K872" s="13"/>
      <c r="L872" s="9"/>
    </row>
    <row r="873">
      <c r="A873" s="10"/>
      <c r="B873" s="10"/>
      <c r="C873" s="10"/>
      <c r="D873" s="10"/>
      <c r="E873" s="29"/>
      <c r="F873" s="13"/>
      <c r="G873" s="13"/>
      <c r="H873" s="13"/>
      <c r="I873" s="13"/>
      <c r="J873" s="13"/>
      <c r="K873" s="13"/>
      <c r="L873" s="9"/>
    </row>
    <row r="874">
      <c r="A874" s="10"/>
      <c r="B874" s="10"/>
      <c r="C874" s="10"/>
      <c r="D874" s="10"/>
      <c r="E874" s="29"/>
      <c r="F874" s="13"/>
      <c r="G874" s="13"/>
      <c r="H874" s="13"/>
      <c r="I874" s="13"/>
      <c r="J874" s="13"/>
      <c r="K874" s="13"/>
      <c r="L874" s="9"/>
    </row>
    <row r="875">
      <c r="A875" s="10"/>
      <c r="B875" s="10"/>
      <c r="C875" s="10"/>
      <c r="D875" s="10"/>
      <c r="E875" s="29"/>
      <c r="F875" s="13"/>
      <c r="G875" s="13"/>
      <c r="H875" s="13"/>
      <c r="I875" s="13"/>
      <c r="J875" s="13"/>
      <c r="K875" s="13"/>
      <c r="L875" s="9"/>
    </row>
    <row r="876">
      <c r="A876" s="10"/>
      <c r="B876" s="10"/>
      <c r="C876" s="10"/>
      <c r="D876" s="10"/>
      <c r="E876" s="29"/>
      <c r="F876" s="13"/>
      <c r="G876" s="13"/>
      <c r="H876" s="13"/>
      <c r="I876" s="13"/>
      <c r="J876" s="13"/>
      <c r="K876" s="13"/>
      <c r="L876" s="9"/>
    </row>
    <row r="877">
      <c r="A877" s="10"/>
      <c r="B877" s="10"/>
      <c r="C877" s="10"/>
      <c r="D877" s="10"/>
      <c r="E877" s="29"/>
      <c r="F877" s="13"/>
      <c r="G877" s="13"/>
      <c r="H877" s="13"/>
      <c r="I877" s="13"/>
      <c r="J877" s="13"/>
      <c r="K877" s="13"/>
      <c r="L877" s="9"/>
    </row>
    <row r="878">
      <c r="A878" s="10"/>
      <c r="B878" s="10"/>
      <c r="C878" s="10"/>
      <c r="D878" s="10"/>
      <c r="E878" s="29"/>
      <c r="F878" s="13"/>
      <c r="G878" s="13"/>
      <c r="H878" s="13"/>
      <c r="I878" s="13"/>
      <c r="J878" s="13"/>
      <c r="K878" s="13"/>
      <c r="L878" s="9"/>
    </row>
    <row r="879">
      <c r="A879" s="10"/>
      <c r="B879" s="10"/>
      <c r="C879" s="10"/>
      <c r="D879" s="10"/>
      <c r="E879" s="29"/>
      <c r="F879" s="13"/>
      <c r="G879" s="13"/>
      <c r="H879" s="13"/>
      <c r="I879" s="13"/>
      <c r="J879" s="13"/>
      <c r="K879" s="13"/>
      <c r="L879" s="9"/>
    </row>
    <row r="880">
      <c r="A880" s="10"/>
      <c r="B880" s="10"/>
      <c r="C880" s="10"/>
      <c r="D880" s="10"/>
      <c r="E880" s="29"/>
      <c r="F880" s="13"/>
      <c r="G880" s="13"/>
      <c r="H880" s="13"/>
      <c r="I880" s="13"/>
      <c r="J880" s="13"/>
      <c r="K880" s="13"/>
      <c r="L880" s="9"/>
    </row>
    <row r="881">
      <c r="A881" s="10"/>
      <c r="B881" s="10"/>
      <c r="C881" s="10"/>
      <c r="D881" s="10"/>
      <c r="E881" s="29"/>
      <c r="F881" s="13"/>
      <c r="G881" s="13"/>
      <c r="H881" s="13"/>
      <c r="I881" s="13"/>
      <c r="J881" s="13"/>
      <c r="K881" s="13"/>
      <c r="L881" s="9"/>
    </row>
    <row r="882">
      <c r="A882" s="10"/>
      <c r="B882" s="10"/>
      <c r="C882" s="10"/>
      <c r="D882" s="10"/>
      <c r="E882" s="29"/>
      <c r="F882" s="13"/>
      <c r="G882" s="13"/>
      <c r="H882" s="13"/>
      <c r="I882" s="13"/>
      <c r="J882" s="13"/>
      <c r="K882" s="13"/>
      <c r="L882" s="9"/>
    </row>
    <row r="883">
      <c r="A883" s="10"/>
      <c r="B883" s="10"/>
      <c r="C883" s="10"/>
      <c r="D883" s="10"/>
      <c r="E883" s="29"/>
      <c r="F883" s="13"/>
      <c r="G883" s="13"/>
      <c r="H883" s="13"/>
      <c r="I883" s="13"/>
      <c r="J883" s="13"/>
      <c r="K883" s="13"/>
      <c r="L883" s="9"/>
    </row>
    <row r="884">
      <c r="A884" s="10"/>
      <c r="B884" s="10"/>
      <c r="C884" s="10"/>
      <c r="D884" s="10"/>
      <c r="E884" s="29"/>
      <c r="F884" s="13"/>
      <c r="G884" s="13"/>
      <c r="H884" s="13"/>
      <c r="I884" s="13"/>
      <c r="J884" s="13"/>
      <c r="K884" s="13"/>
      <c r="L884" s="9"/>
    </row>
    <row r="885">
      <c r="A885" s="10"/>
      <c r="B885" s="10"/>
      <c r="C885" s="10"/>
      <c r="D885" s="10"/>
      <c r="E885" s="29"/>
      <c r="F885" s="13"/>
      <c r="G885" s="13"/>
      <c r="H885" s="13"/>
      <c r="I885" s="13"/>
      <c r="J885" s="13"/>
      <c r="K885" s="13"/>
      <c r="L885" s="9"/>
    </row>
    <row r="886">
      <c r="A886" s="10"/>
      <c r="B886" s="10"/>
      <c r="C886" s="10"/>
      <c r="D886" s="10"/>
      <c r="E886" s="29"/>
      <c r="F886" s="13"/>
      <c r="G886" s="13"/>
      <c r="H886" s="13"/>
      <c r="I886" s="13"/>
      <c r="J886" s="13"/>
      <c r="K886" s="13"/>
      <c r="L886" s="9"/>
    </row>
    <row r="887">
      <c r="A887" s="10"/>
      <c r="B887" s="10"/>
      <c r="C887" s="10"/>
      <c r="D887" s="10"/>
      <c r="E887" s="29"/>
      <c r="F887" s="13"/>
      <c r="G887" s="13"/>
      <c r="H887" s="13"/>
      <c r="I887" s="13"/>
      <c r="J887" s="13"/>
      <c r="K887" s="13"/>
      <c r="L887" s="9"/>
    </row>
    <row r="888">
      <c r="A888" s="10"/>
      <c r="B888" s="10"/>
      <c r="C888" s="10"/>
      <c r="D888" s="10"/>
      <c r="E888" s="29"/>
      <c r="F888" s="13"/>
      <c r="G888" s="13"/>
      <c r="H888" s="13"/>
      <c r="I888" s="13"/>
      <c r="J888" s="13"/>
      <c r="K888" s="13"/>
      <c r="L888" s="9"/>
    </row>
    <row r="889">
      <c r="A889" s="10"/>
      <c r="B889" s="10"/>
      <c r="C889" s="10"/>
      <c r="D889" s="10"/>
      <c r="E889" s="29"/>
      <c r="F889" s="13"/>
      <c r="G889" s="13"/>
      <c r="H889" s="13"/>
      <c r="I889" s="13"/>
      <c r="J889" s="13"/>
      <c r="K889" s="13"/>
      <c r="L889" s="9"/>
    </row>
    <row r="890">
      <c r="A890" s="10"/>
      <c r="B890" s="10"/>
      <c r="C890" s="10"/>
      <c r="D890" s="10"/>
      <c r="E890" s="29"/>
      <c r="F890" s="13"/>
      <c r="G890" s="13"/>
      <c r="H890" s="13"/>
      <c r="I890" s="13"/>
      <c r="J890" s="13"/>
      <c r="K890" s="13"/>
      <c r="L890" s="9"/>
    </row>
    <row r="891">
      <c r="A891" s="10"/>
      <c r="B891" s="10"/>
      <c r="C891" s="10"/>
      <c r="D891" s="10"/>
      <c r="E891" s="29"/>
      <c r="F891" s="13"/>
      <c r="G891" s="13"/>
      <c r="H891" s="13"/>
      <c r="I891" s="13"/>
      <c r="J891" s="13"/>
      <c r="K891" s="13"/>
      <c r="L891" s="9"/>
    </row>
    <row r="892">
      <c r="A892" s="10"/>
      <c r="B892" s="10"/>
      <c r="C892" s="10"/>
      <c r="D892" s="10"/>
      <c r="E892" s="29"/>
      <c r="F892" s="13"/>
      <c r="G892" s="13"/>
      <c r="H892" s="13"/>
      <c r="I892" s="13"/>
      <c r="J892" s="13"/>
      <c r="K892" s="13"/>
      <c r="L892" s="9"/>
    </row>
    <row r="893">
      <c r="A893" s="10"/>
      <c r="B893" s="10"/>
      <c r="C893" s="10"/>
      <c r="D893" s="10"/>
      <c r="E893" s="29"/>
      <c r="F893" s="13"/>
      <c r="G893" s="13"/>
      <c r="H893" s="13"/>
      <c r="I893" s="13"/>
      <c r="J893" s="13"/>
      <c r="K893" s="13"/>
      <c r="L893" s="9"/>
    </row>
    <row r="894">
      <c r="A894" s="10"/>
      <c r="B894" s="10"/>
      <c r="C894" s="10"/>
      <c r="D894" s="10"/>
      <c r="E894" s="29"/>
      <c r="F894" s="13"/>
      <c r="G894" s="13"/>
      <c r="H894" s="13"/>
      <c r="I894" s="13"/>
      <c r="J894" s="13"/>
      <c r="K894" s="13"/>
      <c r="L894" s="9"/>
    </row>
    <row r="895">
      <c r="A895" s="10"/>
      <c r="B895" s="10"/>
      <c r="C895" s="10"/>
      <c r="D895" s="10"/>
      <c r="E895" s="29"/>
      <c r="F895" s="13"/>
      <c r="G895" s="13"/>
      <c r="H895" s="13"/>
      <c r="I895" s="13"/>
      <c r="J895" s="13"/>
      <c r="K895" s="13"/>
      <c r="L895" s="9"/>
    </row>
    <row r="896">
      <c r="A896" s="10"/>
      <c r="B896" s="10"/>
      <c r="C896" s="10"/>
      <c r="D896" s="10"/>
      <c r="E896" s="29"/>
      <c r="F896" s="13"/>
      <c r="G896" s="13"/>
      <c r="H896" s="13"/>
      <c r="I896" s="13"/>
      <c r="J896" s="13"/>
      <c r="K896" s="13"/>
      <c r="L896" s="9"/>
    </row>
    <row r="897">
      <c r="A897" s="10"/>
      <c r="B897" s="10"/>
      <c r="C897" s="10"/>
      <c r="D897" s="10"/>
      <c r="E897" s="29"/>
      <c r="F897" s="13"/>
      <c r="G897" s="13"/>
      <c r="H897" s="13"/>
      <c r="I897" s="13"/>
      <c r="J897" s="13"/>
      <c r="K897" s="13"/>
      <c r="L897" s="9"/>
    </row>
    <row r="898">
      <c r="A898" s="10"/>
      <c r="B898" s="10"/>
      <c r="C898" s="10"/>
      <c r="D898" s="10"/>
      <c r="E898" s="29"/>
      <c r="F898" s="13"/>
      <c r="G898" s="13"/>
      <c r="H898" s="13"/>
      <c r="I898" s="13"/>
      <c r="J898" s="13"/>
      <c r="K898" s="13"/>
      <c r="L898" s="9"/>
    </row>
    <row r="899">
      <c r="A899" s="10"/>
      <c r="B899" s="10"/>
      <c r="C899" s="10"/>
      <c r="D899" s="10"/>
      <c r="E899" s="29"/>
      <c r="F899" s="13"/>
      <c r="G899" s="13"/>
      <c r="H899" s="13"/>
      <c r="I899" s="13"/>
      <c r="J899" s="13"/>
      <c r="K899" s="13"/>
      <c r="L899" s="9"/>
    </row>
    <row r="900">
      <c r="A900" s="10"/>
      <c r="B900" s="10"/>
      <c r="C900" s="10"/>
      <c r="D900" s="10"/>
      <c r="E900" s="29"/>
      <c r="F900" s="13"/>
      <c r="G900" s="13"/>
      <c r="H900" s="13"/>
      <c r="I900" s="13"/>
      <c r="J900" s="13"/>
      <c r="K900" s="13"/>
      <c r="L900" s="9"/>
    </row>
    <row r="901">
      <c r="A901" s="10"/>
      <c r="B901" s="10"/>
      <c r="C901" s="10"/>
      <c r="D901" s="10"/>
      <c r="E901" s="29"/>
      <c r="F901" s="13"/>
      <c r="G901" s="13"/>
      <c r="H901" s="13"/>
      <c r="I901" s="13"/>
      <c r="J901" s="13"/>
      <c r="K901" s="13"/>
      <c r="L901" s="9"/>
    </row>
    <row r="902">
      <c r="A902" s="10"/>
      <c r="B902" s="10"/>
      <c r="C902" s="10"/>
      <c r="D902" s="10"/>
      <c r="E902" s="29"/>
      <c r="F902" s="13"/>
      <c r="G902" s="13"/>
      <c r="H902" s="13"/>
      <c r="I902" s="13"/>
      <c r="J902" s="13"/>
      <c r="K902" s="13"/>
      <c r="L902" s="9"/>
    </row>
    <row r="903">
      <c r="A903" s="10"/>
      <c r="B903" s="10"/>
      <c r="C903" s="10"/>
      <c r="D903" s="10"/>
      <c r="E903" s="29"/>
      <c r="F903" s="13"/>
      <c r="G903" s="13"/>
      <c r="H903" s="13"/>
      <c r="I903" s="13"/>
      <c r="J903" s="13"/>
      <c r="K903" s="13"/>
      <c r="L903" s="9"/>
    </row>
    <row r="904">
      <c r="A904" s="10"/>
      <c r="B904" s="10"/>
      <c r="C904" s="10"/>
      <c r="D904" s="10"/>
      <c r="E904" s="29"/>
      <c r="F904" s="13"/>
      <c r="G904" s="13"/>
      <c r="H904" s="13"/>
      <c r="I904" s="13"/>
      <c r="J904" s="13"/>
      <c r="K904" s="13"/>
      <c r="L904" s="9"/>
    </row>
    <row r="905">
      <c r="A905" s="10"/>
      <c r="B905" s="10"/>
      <c r="C905" s="10"/>
      <c r="D905" s="10"/>
      <c r="E905" s="29"/>
      <c r="F905" s="13"/>
      <c r="G905" s="13"/>
      <c r="H905" s="13"/>
      <c r="I905" s="13"/>
      <c r="J905" s="13"/>
      <c r="K905" s="13"/>
      <c r="L905" s="9"/>
    </row>
    <row r="906">
      <c r="A906" s="10"/>
      <c r="B906" s="10"/>
      <c r="C906" s="10"/>
      <c r="D906" s="10"/>
      <c r="E906" s="29"/>
      <c r="F906" s="13"/>
      <c r="G906" s="13"/>
      <c r="H906" s="13"/>
      <c r="I906" s="13"/>
      <c r="J906" s="13"/>
      <c r="K906" s="13"/>
      <c r="L906" s="9"/>
    </row>
    <row r="907">
      <c r="A907" s="10"/>
      <c r="B907" s="10"/>
      <c r="C907" s="10"/>
      <c r="D907" s="10"/>
      <c r="E907" s="29"/>
      <c r="F907" s="13"/>
      <c r="G907" s="13"/>
      <c r="H907" s="13"/>
      <c r="I907" s="13"/>
      <c r="J907" s="13"/>
      <c r="K907" s="13"/>
      <c r="L907" s="9"/>
    </row>
    <row r="908">
      <c r="A908" s="10"/>
      <c r="B908" s="10"/>
      <c r="C908" s="10"/>
      <c r="D908" s="10"/>
      <c r="E908" s="29"/>
      <c r="F908" s="13"/>
      <c r="G908" s="13"/>
      <c r="H908" s="13"/>
      <c r="I908" s="13"/>
      <c r="J908" s="13"/>
      <c r="K908" s="13"/>
      <c r="L908" s="9"/>
    </row>
    <row r="909">
      <c r="A909" s="10"/>
      <c r="B909" s="10"/>
      <c r="C909" s="10"/>
      <c r="D909" s="10"/>
      <c r="E909" s="29"/>
      <c r="F909" s="13"/>
      <c r="G909" s="13"/>
      <c r="H909" s="13"/>
      <c r="I909" s="13"/>
      <c r="J909" s="13"/>
      <c r="K909" s="13"/>
      <c r="L909" s="9"/>
    </row>
    <row r="910">
      <c r="A910" s="10"/>
      <c r="B910" s="10"/>
      <c r="C910" s="10"/>
      <c r="D910" s="10"/>
      <c r="E910" s="29"/>
      <c r="F910" s="13"/>
      <c r="G910" s="13"/>
      <c r="H910" s="13"/>
      <c r="I910" s="13"/>
      <c r="J910" s="13"/>
      <c r="K910" s="13"/>
      <c r="L910" s="9"/>
    </row>
    <row r="911">
      <c r="A911" s="10"/>
      <c r="B911" s="10"/>
      <c r="C911" s="10"/>
      <c r="D911" s="10"/>
      <c r="E911" s="29"/>
      <c r="F911" s="13"/>
      <c r="G911" s="13"/>
      <c r="H911" s="13"/>
      <c r="I911" s="13"/>
      <c r="J911" s="13"/>
      <c r="K911" s="13"/>
      <c r="L911" s="9"/>
    </row>
    <row r="912">
      <c r="A912" s="10"/>
      <c r="B912" s="10"/>
      <c r="C912" s="10"/>
      <c r="D912" s="10"/>
      <c r="E912" s="29"/>
      <c r="F912" s="13"/>
      <c r="G912" s="13"/>
      <c r="H912" s="13"/>
      <c r="I912" s="13"/>
      <c r="J912" s="13"/>
      <c r="K912" s="13"/>
      <c r="L912" s="9"/>
    </row>
    <row r="913">
      <c r="A913" s="10"/>
      <c r="B913" s="10"/>
      <c r="C913" s="10"/>
      <c r="D913" s="10"/>
      <c r="E913" s="29"/>
      <c r="F913" s="13"/>
      <c r="G913" s="13"/>
      <c r="H913" s="13"/>
      <c r="I913" s="13"/>
      <c r="J913" s="13"/>
      <c r="K913" s="13"/>
      <c r="L913" s="9"/>
    </row>
    <row r="914">
      <c r="A914" s="10"/>
      <c r="B914" s="10"/>
      <c r="C914" s="10"/>
      <c r="D914" s="10"/>
      <c r="E914" s="29"/>
      <c r="F914" s="13"/>
      <c r="G914" s="13"/>
      <c r="H914" s="13"/>
      <c r="I914" s="13"/>
      <c r="J914" s="13"/>
      <c r="K914" s="13"/>
      <c r="L914" s="9"/>
    </row>
    <row r="915">
      <c r="A915" s="10"/>
      <c r="B915" s="10"/>
      <c r="C915" s="10"/>
      <c r="D915" s="10"/>
      <c r="E915" s="29"/>
      <c r="F915" s="13"/>
      <c r="G915" s="13"/>
      <c r="H915" s="13"/>
      <c r="I915" s="13"/>
      <c r="J915" s="13"/>
      <c r="K915" s="13"/>
      <c r="L915" s="9"/>
    </row>
    <row r="916">
      <c r="A916" s="10"/>
      <c r="B916" s="10"/>
      <c r="C916" s="10"/>
      <c r="D916" s="10"/>
      <c r="E916" s="29"/>
      <c r="F916" s="13"/>
      <c r="G916" s="13"/>
      <c r="H916" s="13"/>
      <c r="I916" s="13"/>
      <c r="J916" s="13"/>
      <c r="K916" s="13"/>
      <c r="L916" s="9"/>
    </row>
    <row r="917">
      <c r="A917" s="10"/>
      <c r="B917" s="10"/>
      <c r="C917" s="10"/>
      <c r="D917" s="10"/>
      <c r="E917" s="29"/>
      <c r="F917" s="13"/>
      <c r="G917" s="13"/>
      <c r="H917" s="13"/>
      <c r="I917" s="13"/>
      <c r="J917" s="13"/>
      <c r="K917" s="13"/>
      <c r="L917" s="9"/>
    </row>
    <row r="918">
      <c r="A918" s="10"/>
      <c r="B918" s="10"/>
      <c r="C918" s="10"/>
      <c r="D918" s="10"/>
      <c r="E918" s="29"/>
      <c r="F918" s="13"/>
      <c r="G918" s="13"/>
      <c r="H918" s="13"/>
      <c r="I918" s="13"/>
      <c r="J918" s="13"/>
      <c r="K918" s="13"/>
      <c r="L918" s="9"/>
    </row>
    <row r="919">
      <c r="A919" s="10"/>
      <c r="B919" s="10"/>
      <c r="C919" s="10"/>
      <c r="D919" s="10"/>
      <c r="E919" s="29"/>
      <c r="F919" s="13"/>
      <c r="G919" s="13"/>
      <c r="H919" s="13"/>
      <c r="I919" s="13"/>
      <c r="J919" s="13"/>
      <c r="K919" s="13"/>
      <c r="L919" s="9"/>
    </row>
    <row r="920">
      <c r="A920" s="10"/>
      <c r="B920" s="10"/>
      <c r="C920" s="10"/>
      <c r="D920" s="10"/>
      <c r="E920" s="29"/>
      <c r="F920" s="13"/>
      <c r="G920" s="13"/>
      <c r="H920" s="13"/>
      <c r="I920" s="13"/>
      <c r="J920" s="13"/>
      <c r="K920" s="13"/>
      <c r="L920" s="9"/>
    </row>
    <row r="921">
      <c r="A921" s="10"/>
      <c r="B921" s="10"/>
      <c r="C921" s="10"/>
      <c r="D921" s="10"/>
      <c r="E921" s="29"/>
      <c r="F921" s="13"/>
      <c r="G921" s="13"/>
      <c r="H921" s="13"/>
      <c r="I921" s="13"/>
      <c r="J921" s="13"/>
      <c r="K921" s="13"/>
      <c r="L921" s="9"/>
    </row>
    <row r="922">
      <c r="A922" s="10"/>
      <c r="B922" s="10"/>
      <c r="C922" s="10"/>
      <c r="D922" s="10"/>
      <c r="E922" s="29"/>
      <c r="F922" s="13"/>
      <c r="G922" s="13"/>
      <c r="H922" s="13"/>
      <c r="I922" s="13"/>
      <c r="J922" s="13"/>
      <c r="K922" s="13"/>
      <c r="L922" s="9"/>
    </row>
    <row r="923">
      <c r="A923" s="10"/>
      <c r="B923" s="10"/>
      <c r="C923" s="10"/>
      <c r="D923" s="10"/>
      <c r="E923" s="29"/>
      <c r="F923" s="13"/>
      <c r="G923" s="13"/>
      <c r="H923" s="13"/>
      <c r="I923" s="13"/>
      <c r="J923" s="13"/>
      <c r="K923" s="13"/>
      <c r="L923" s="9"/>
    </row>
    <row r="924">
      <c r="A924" s="10"/>
      <c r="B924" s="10"/>
      <c r="C924" s="10"/>
      <c r="D924" s="10"/>
      <c r="E924" s="29"/>
      <c r="F924" s="13"/>
      <c r="G924" s="13"/>
      <c r="H924" s="13"/>
      <c r="I924" s="13"/>
      <c r="J924" s="13"/>
      <c r="K924" s="13"/>
      <c r="L924" s="9"/>
    </row>
    <row r="925">
      <c r="A925" s="10"/>
      <c r="B925" s="10"/>
      <c r="C925" s="10"/>
      <c r="D925" s="10"/>
      <c r="E925" s="29"/>
      <c r="F925" s="13"/>
      <c r="G925" s="13"/>
      <c r="H925" s="13"/>
      <c r="I925" s="13"/>
      <c r="J925" s="13"/>
      <c r="K925" s="13"/>
      <c r="L925" s="9"/>
    </row>
    <row r="926">
      <c r="A926" s="10"/>
      <c r="B926" s="10"/>
      <c r="C926" s="10"/>
      <c r="D926" s="10"/>
      <c r="E926" s="29"/>
      <c r="F926" s="13"/>
      <c r="G926" s="13"/>
      <c r="H926" s="13"/>
      <c r="I926" s="13"/>
      <c r="J926" s="13"/>
      <c r="K926" s="13"/>
      <c r="L926" s="9"/>
    </row>
    <row r="927">
      <c r="A927" s="10"/>
      <c r="B927" s="10"/>
      <c r="C927" s="10"/>
      <c r="D927" s="10"/>
      <c r="E927" s="29"/>
      <c r="F927" s="13"/>
      <c r="G927" s="13"/>
      <c r="H927" s="13"/>
      <c r="I927" s="13"/>
      <c r="J927" s="13"/>
      <c r="K927" s="13"/>
      <c r="L927" s="9"/>
    </row>
    <row r="928">
      <c r="A928" s="10"/>
      <c r="B928" s="10"/>
      <c r="C928" s="10"/>
      <c r="D928" s="10"/>
      <c r="E928" s="29"/>
      <c r="F928" s="13"/>
      <c r="G928" s="13"/>
      <c r="H928" s="13"/>
      <c r="I928" s="13"/>
      <c r="J928" s="13"/>
      <c r="K928" s="13"/>
      <c r="L928" s="9"/>
    </row>
    <row r="929">
      <c r="A929" s="10"/>
      <c r="B929" s="10"/>
      <c r="C929" s="10"/>
      <c r="D929" s="10"/>
      <c r="E929" s="29"/>
      <c r="F929" s="13"/>
      <c r="G929" s="13"/>
      <c r="H929" s="13"/>
      <c r="I929" s="13"/>
      <c r="J929" s="13"/>
      <c r="K929" s="13"/>
      <c r="L929" s="9"/>
    </row>
    <row r="930">
      <c r="A930" s="10"/>
      <c r="B930" s="10"/>
      <c r="C930" s="10"/>
      <c r="D930" s="10"/>
      <c r="E930" s="29"/>
      <c r="F930" s="13"/>
      <c r="G930" s="13"/>
      <c r="H930" s="13"/>
      <c r="I930" s="13"/>
      <c r="J930" s="13"/>
      <c r="K930" s="13"/>
      <c r="L930" s="9"/>
    </row>
    <row r="931">
      <c r="A931" s="10"/>
      <c r="B931" s="10"/>
      <c r="C931" s="10"/>
      <c r="D931" s="10"/>
      <c r="E931" s="29"/>
      <c r="F931" s="13"/>
      <c r="G931" s="13"/>
      <c r="H931" s="13"/>
      <c r="I931" s="13"/>
      <c r="J931" s="13"/>
      <c r="K931" s="13"/>
      <c r="L931" s="9"/>
    </row>
    <row r="932">
      <c r="A932" s="10"/>
      <c r="B932" s="10"/>
      <c r="C932" s="10"/>
      <c r="D932" s="10"/>
      <c r="E932" s="29"/>
      <c r="F932" s="13"/>
      <c r="G932" s="13"/>
      <c r="H932" s="13"/>
      <c r="I932" s="13"/>
      <c r="J932" s="13"/>
      <c r="K932" s="13"/>
      <c r="L932" s="9"/>
    </row>
    <row r="933">
      <c r="A933" s="10"/>
      <c r="B933" s="10"/>
      <c r="C933" s="10"/>
      <c r="D933" s="10"/>
      <c r="E933" s="29"/>
      <c r="F933" s="13"/>
      <c r="G933" s="13"/>
      <c r="H933" s="13"/>
      <c r="I933" s="13"/>
      <c r="J933" s="13"/>
      <c r="K933" s="13"/>
      <c r="L933" s="9"/>
    </row>
    <row r="934">
      <c r="A934" s="10"/>
      <c r="B934" s="10"/>
      <c r="C934" s="10"/>
      <c r="D934" s="10"/>
      <c r="E934" s="29"/>
      <c r="F934" s="13"/>
      <c r="G934" s="13"/>
      <c r="H934" s="13"/>
      <c r="I934" s="13"/>
      <c r="J934" s="13"/>
      <c r="K934" s="13"/>
      <c r="L934" s="9"/>
    </row>
    <row r="935">
      <c r="A935" s="10"/>
      <c r="B935" s="10"/>
      <c r="C935" s="10"/>
      <c r="D935" s="10"/>
      <c r="E935" s="29"/>
      <c r="F935" s="13"/>
      <c r="G935" s="13"/>
      <c r="H935" s="13"/>
      <c r="I935" s="13"/>
      <c r="J935" s="13"/>
      <c r="K935" s="13"/>
      <c r="L935" s="9"/>
    </row>
    <row r="936">
      <c r="A936" s="10"/>
      <c r="B936" s="10"/>
      <c r="C936" s="10"/>
      <c r="D936" s="10"/>
      <c r="E936" s="29"/>
      <c r="F936" s="13"/>
      <c r="G936" s="13"/>
      <c r="H936" s="13"/>
      <c r="I936" s="13"/>
      <c r="J936" s="13"/>
      <c r="K936" s="13"/>
      <c r="L936" s="9"/>
    </row>
    <row r="937">
      <c r="A937" s="10"/>
      <c r="B937" s="10"/>
      <c r="C937" s="10"/>
      <c r="D937" s="10"/>
      <c r="E937" s="29"/>
      <c r="F937" s="13"/>
      <c r="G937" s="13"/>
      <c r="H937" s="13"/>
      <c r="I937" s="13"/>
      <c r="J937" s="13"/>
      <c r="K937" s="13"/>
      <c r="L937" s="9"/>
    </row>
    <row r="938">
      <c r="A938" s="10"/>
      <c r="B938" s="10"/>
      <c r="C938" s="10"/>
      <c r="D938" s="10"/>
      <c r="E938" s="29"/>
      <c r="F938" s="13"/>
      <c r="G938" s="13"/>
      <c r="H938" s="13"/>
      <c r="I938" s="13"/>
      <c r="J938" s="13"/>
      <c r="K938" s="13"/>
      <c r="L938" s="9"/>
    </row>
    <row r="939">
      <c r="A939" s="10"/>
      <c r="B939" s="10"/>
      <c r="C939" s="10"/>
      <c r="D939" s="10"/>
      <c r="E939" s="29"/>
      <c r="F939" s="13"/>
      <c r="G939" s="13"/>
      <c r="H939" s="13"/>
      <c r="I939" s="13"/>
      <c r="J939" s="13"/>
      <c r="K939" s="13"/>
      <c r="L939" s="9"/>
    </row>
    <row r="940">
      <c r="A940" s="10"/>
      <c r="B940" s="10"/>
      <c r="C940" s="10"/>
      <c r="D940" s="10"/>
      <c r="E940" s="29"/>
      <c r="F940" s="13"/>
      <c r="G940" s="13"/>
      <c r="H940" s="13"/>
      <c r="I940" s="13"/>
      <c r="J940" s="13"/>
      <c r="K940" s="13"/>
      <c r="L940" s="9"/>
    </row>
    <row r="941">
      <c r="A941" s="10"/>
      <c r="B941" s="10"/>
      <c r="C941" s="10"/>
      <c r="D941" s="10"/>
      <c r="E941" s="29"/>
      <c r="F941" s="13"/>
      <c r="G941" s="13"/>
      <c r="H941" s="13"/>
      <c r="I941" s="13"/>
      <c r="J941" s="13"/>
      <c r="K941" s="13"/>
      <c r="L941" s="9"/>
    </row>
    <row r="942">
      <c r="A942" s="10"/>
      <c r="B942" s="10"/>
      <c r="C942" s="10"/>
      <c r="D942" s="10"/>
      <c r="E942" s="29"/>
      <c r="F942" s="13"/>
      <c r="G942" s="13"/>
      <c r="H942" s="13"/>
      <c r="I942" s="13"/>
      <c r="J942" s="13"/>
      <c r="K942" s="13"/>
      <c r="L942" s="9"/>
    </row>
    <row r="943">
      <c r="A943" s="10"/>
      <c r="B943" s="10"/>
      <c r="C943" s="10"/>
      <c r="D943" s="10"/>
      <c r="E943" s="29"/>
      <c r="F943" s="13"/>
      <c r="G943" s="13"/>
      <c r="H943" s="13"/>
      <c r="I943" s="13"/>
      <c r="J943" s="13"/>
      <c r="K943" s="13"/>
      <c r="L943" s="9"/>
    </row>
    <row r="944">
      <c r="A944" s="10"/>
      <c r="B944" s="10"/>
      <c r="C944" s="10"/>
      <c r="D944" s="10"/>
      <c r="E944" s="29"/>
      <c r="F944" s="13"/>
      <c r="G944" s="13"/>
      <c r="H944" s="13"/>
      <c r="I944" s="13"/>
      <c r="J944" s="13"/>
      <c r="K944" s="13"/>
      <c r="L944" s="9"/>
    </row>
    <row r="945">
      <c r="A945" s="10"/>
      <c r="B945" s="10"/>
      <c r="C945" s="10"/>
      <c r="D945" s="10"/>
      <c r="E945" s="29"/>
      <c r="F945" s="13"/>
      <c r="G945" s="13"/>
      <c r="H945" s="13"/>
      <c r="I945" s="13"/>
      <c r="J945" s="13"/>
      <c r="K945" s="13"/>
      <c r="L945" s="9"/>
    </row>
    <row r="946">
      <c r="A946" s="10"/>
      <c r="B946" s="10"/>
      <c r="C946" s="10"/>
      <c r="D946" s="10"/>
      <c r="E946" s="29"/>
      <c r="F946" s="13"/>
      <c r="G946" s="13"/>
      <c r="H946" s="13"/>
      <c r="I946" s="13"/>
      <c r="J946" s="13"/>
      <c r="K946" s="13"/>
      <c r="L946" s="9"/>
    </row>
    <row r="947">
      <c r="A947" s="10"/>
      <c r="B947" s="10"/>
      <c r="C947" s="10"/>
      <c r="D947" s="10"/>
      <c r="E947" s="29"/>
      <c r="F947" s="13"/>
      <c r="G947" s="13"/>
      <c r="H947" s="13"/>
      <c r="I947" s="13"/>
      <c r="J947" s="13"/>
      <c r="K947" s="13"/>
      <c r="L947" s="9"/>
    </row>
    <row r="948">
      <c r="A948" s="10"/>
      <c r="B948" s="10"/>
      <c r="C948" s="10"/>
      <c r="D948" s="10"/>
      <c r="E948" s="29"/>
      <c r="F948" s="13"/>
      <c r="G948" s="13"/>
      <c r="H948" s="13"/>
      <c r="I948" s="13"/>
      <c r="J948" s="13"/>
      <c r="K948" s="13"/>
      <c r="L948" s="9"/>
    </row>
    <row r="949">
      <c r="A949" s="10"/>
      <c r="B949" s="10"/>
      <c r="C949" s="10"/>
      <c r="D949" s="10"/>
      <c r="E949" s="29"/>
      <c r="F949" s="13"/>
      <c r="G949" s="13"/>
      <c r="H949" s="13"/>
      <c r="I949" s="13"/>
      <c r="J949" s="13"/>
      <c r="K949" s="13"/>
      <c r="L949" s="9"/>
    </row>
    <row r="950">
      <c r="A950" s="10"/>
      <c r="B950" s="10"/>
      <c r="C950" s="10"/>
      <c r="D950" s="10"/>
      <c r="E950" s="29"/>
      <c r="F950" s="13"/>
      <c r="G950" s="13"/>
      <c r="H950" s="13"/>
      <c r="I950" s="13"/>
      <c r="J950" s="13"/>
      <c r="K950" s="13"/>
      <c r="L950" s="9"/>
    </row>
    <row r="951">
      <c r="A951" s="10"/>
      <c r="B951" s="10"/>
      <c r="C951" s="10"/>
      <c r="D951" s="10"/>
      <c r="E951" s="29"/>
      <c r="F951" s="13"/>
      <c r="G951" s="13"/>
      <c r="H951" s="13"/>
      <c r="I951" s="13"/>
      <c r="J951" s="13"/>
      <c r="K951" s="13"/>
      <c r="L951" s="9"/>
    </row>
    <row r="952">
      <c r="A952" s="10"/>
      <c r="B952" s="10"/>
      <c r="C952" s="10"/>
      <c r="D952" s="10"/>
      <c r="E952" s="29"/>
      <c r="F952" s="13"/>
      <c r="G952" s="13"/>
      <c r="H952" s="13"/>
      <c r="I952" s="13"/>
      <c r="J952" s="13"/>
      <c r="K952" s="13"/>
      <c r="L952" s="9"/>
    </row>
    <row r="953">
      <c r="A953" s="10"/>
      <c r="B953" s="10"/>
      <c r="C953" s="10"/>
      <c r="D953" s="10"/>
      <c r="E953" s="29"/>
      <c r="F953" s="13"/>
      <c r="G953" s="13"/>
      <c r="H953" s="13"/>
      <c r="I953" s="13"/>
      <c r="J953" s="13"/>
      <c r="K953" s="13"/>
      <c r="L953" s="9"/>
    </row>
    <row r="954">
      <c r="A954" s="10"/>
      <c r="B954" s="10"/>
      <c r="C954" s="10"/>
      <c r="D954" s="10"/>
      <c r="E954" s="29"/>
      <c r="F954" s="13"/>
      <c r="G954" s="13"/>
      <c r="H954" s="13"/>
      <c r="I954" s="13"/>
      <c r="J954" s="13"/>
      <c r="K954" s="13"/>
      <c r="L954" s="9"/>
    </row>
    <row r="955">
      <c r="A955" s="10"/>
      <c r="B955" s="10"/>
      <c r="C955" s="10"/>
      <c r="D955" s="10"/>
      <c r="E955" s="29"/>
      <c r="F955" s="13"/>
      <c r="G955" s="13"/>
      <c r="H955" s="13"/>
      <c r="I955" s="13"/>
      <c r="J955" s="13"/>
      <c r="K955" s="13"/>
      <c r="L955" s="9"/>
    </row>
    <row r="956">
      <c r="A956" s="10"/>
      <c r="B956" s="10"/>
      <c r="C956" s="10"/>
      <c r="D956" s="10"/>
      <c r="E956" s="29"/>
      <c r="F956" s="13"/>
      <c r="G956" s="13"/>
      <c r="H956" s="13"/>
      <c r="I956" s="13"/>
      <c r="J956" s="13"/>
      <c r="K956" s="13"/>
      <c r="L956" s="9"/>
    </row>
    <row r="957">
      <c r="A957" s="10"/>
      <c r="B957" s="10"/>
      <c r="C957" s="10"/>
      <c r="D957" s="10"/>
      <c r="E957" s="29"/>
      <c r="F957" s="13"/>
      <c r="G957" s="13"/>
      <c r="H957" s="13"/>
      <c r="I957" s="13"/>
      <c r="J957" s="13"/>
      <c r="K957" s="13"/>
      <c r="L957" s="9"/>
    </row>
    <row r="958">
      <c r="A958" s="10"/>
      <c r="B958" s="10"/>
      <c r="C958" s="10"/>
      <c r="D958" s="10"/>
      <c r="E958" s="29"/>
      <c r="F958" s="13"/>
      <c r="G958" s="13"/>
      <c r="H958" s="13"/>
      <c r="I958" s="13"/>
      <c r="J958" s="13"/>
      <c r="K958" s="13"/>
      <c r="L958" s="9"/>
    </row>
    <row r="959">
      <c r="A959" s="10"/>
      <c r="B959" s="10"/>
      <c r="C959" s="10"/>
      <c r="D959" s="10"/>
      <c r="E959" s="29"/>
      <c r="F959" s="13"/>
      <c r="G959" s="13"/>
      <c r="H959" s="13"/>
      <c r="I959" s="13"/>
      <c r="J959" s="13"/>
      <c r="K959" s="13"/>
      <c r="L959" s="9"/>
    </row>
    <row r="960">
      <c r="A960" s="10"/>
      <c r="B960" s="10"/>
      <c r="C960" s="10"/>
      <c r="D960" s="10"/>
      <c r="E960" s="29"/>
      <c r="F960" s="13"/>
      <c r="G960" s="13"/>
      <c r="H960" s="13"/>
      <c r="I960" s="13"/>
      <c r="J960" s="13"/>
      <c r="K960" s="13"/>
      <c r="L960" s="9"/>
    </row>
    <row r="961">
      <c r="A961" s="10"/>
      <c r="B961" s="10"/>
      <c r="C961" s="10"/>
      <c r="D961" s="10"/>
      <c r="E961" s="29"/>
      <c r="F961" s="13"/>
      <c r="G961" s="13"/>
      <c r="H961" s="13"/>
      <c r="I961" s="13"/>
      <c r="J961" s="13"/>
      <c r="K961" s="13"/>
      <c r="L961" s="9"/>
    </row>
    <row r="962">
      <c r="A962" s="10"/>
      <c r="B962" s="10"/>
      <c r="C962" s="10"/>
      <c r="D962" s="10"/>
      <c r="E962" s="29"/>
      <c r="F962" s="13"/>
      <c r="G962" s="13"/>
      <c r="H962" s="13"/>
      <c r="I962" s="13"/>
      <c r="J962" s="13"/>
      <c r="K962" s="13"/>
      <c r="L962" s="9"/>
    </row>
    <row r="963">
      <c r="A963" s="10"/>
      <c r="B963" s="10"/>
      <c r="C963" s="10"/>
      <c r="D963" s="10"/>
      <c r="E963" s="29"/>
      <c r="F963" s="13"/>
      <c r="G963" s="13"/>
      <c r="H963" s="13"/>
      <c r="I963" s="13"/>
      <c r="J963" s="13"/>
      <c r="K963" s="13"/>
      <c r="L963" s="9"/>
    </row>
    <row r="964">
      <c r="A964" s="10"/>
      <c r="B964" s="10"/>
      <c r="C964" s="10"/>
      <c r="D964" s="10"/>
      <c r="E964" s="29"/>
      <c r="F964" s="13"/>
      <c r="G964" s="13"/>
      <c r="H964" s="13"/>
      <c r="I964" s="13"/>
      <c r="J964" s="13"/>
      <c r="K964" s="13"/>
      <c r="L964" s="9"/>
    </row>
    <row r="965">
      <c r="A965" s="10"/>
      <c r="B965" s="10"/>
      <c r="C965" s="10"/>
      <c r="D965" s="10"/>
      <c r="E965" s="29"/>
      <c r="F965" s="13"/>
      <c r="G965" s="13"/>
      <c r="H965" s="13"/>
      <c r="I965" s="13"/>
      <c r="J965" s="13"/>
      <c r="K965" s="13"/>
      <c r="L965" s="9"/>
    </row>
    <row r="966">
      <c r="A966" s="10"/>
      <c r="B966" s="10"/>
      <c r="C966" s="10"/>
      <c r="D966" s="10"/>
      <c r="E966" s="29"/>
      <c r="F966" s="13"/>
      <c r="G966" s="13"/>
      <c r="H966" s="13"/>
      <c r="I966" s="13"/>
      <c r="J966" s="13"/>
      <c r="K966" s="13"/>
      <c r="L966" s="9"/>
    </row>
    <row r="967">
      <c r="A967" s="10"/>
      <c r="B967" s="10"/>
      <c r="C967" s="10"/>
      <c r="D967" s="10"/>
      <c r="E967" s="29"/>
      <c r="F967" s="13"/>
      <c r="G967" s="13"/>
      <c r="H967" s="13"/>
      <c r="I967" s="13"/>
      <c r="J967" s="13"/>
      <c r="K967" s="13"/>
      <c r="L967" s="9"/>
    </row>
    <row r="968">
      <c r="A968" s="10"/>
      <c r="B968" s="10"/>
      <c r="C968" s="10"/>
      <c r="D968" s="10"/>
      <c r="E968" s="29"/>
      <c r="F968" s="13"/>
      <c r="G968" s="13"/>
      <c r="H968" s="13"/>
      <c r="I968" s="13"/>
      <c r="J968" s="13"/>
      <c r="K968" s="13"/>
      <c r="L968" s="9"/>
    </row>
    <row r="969">
      <c r="A969" s="10"/>
      <c r="B969" s="10"/>
      <c r="C969" s="10"/>
      <c r="D969" s="10"/>
      <c r="E969" s="29"/>
      <c r="F969" s="13"/>
      <c r="G969" s="13"/>
      <c r="H969" s="13"/>
      <c r="I969" s="13"/>
      <c r="J969" s="13"/>
      <c r="K969" s="13"/>
      <c r="L969" s="9"/>
    </row>
    <row r="970">
      <c r="A970" s="10"/>
      <c r="B970" s="10"/>
      <c r="C970" s="10"/>
      <c r="D970" s="10"/>
      <c r="E970" s="29"/>
      <c r="F970" s="13"/>
      <c r="G970" s="13"/>
      <c r="H970" s="13"/>
      <c r="I970" s="13"/>
      <c r="J970" s="13"/>
      <c r="K970" s="13"/>
      <c r="L970" s="9"/>
    </row>
    <row r="971">
      <c r="A971" s="10"/>
      <c r="B971" s="10"/>
      <c r="C971" s="10"/>
      <c r="D971" s="10"/>
      <c r="E971" s="29"/>
      <c r="F971" s="13"/>
      <c r="G971" s="13"/>
      <c r="H971" s="13"/>
      <c r="I971" s="13"/>
      <c r="J971" s="13"/>
      <c r="K971" s="13"/>
      <c r="L971" s="9"/>
    </row>
    <row r="972">
      <c r="A972" s="10"/>
      <c r="B972" s="10"/>
      <c r="C972" s="10"/>
      <c r="D972" s="10"/>
      <c r="E972" s="29"/>
      <c r="F972" s="13"/>
      <c r="G972" s="13"/>
      <c r="H972" s="13"/>
      <c r="I972" s="13"/>
      <c r="J972" s="13"/>
      <c r="K972" s="13"/>
      <c r="L972" s="9"/>
    </row>
    <row r="973">
      <c r="A973" s="10"/>
      <c r="B973" s="10"/>
      <c r="C973" s="10"/>
      <c r="D973" s="10"/>
      <c r="E973" s="29"/>
      <c r="F973" s="13"/>
      <c r="G973" s="13"/>
      <c r="H973" s="13"/>
      <c r="I973" s="13"/>
      <c r="J973" s="13"/>
      <c r="K973" s="13"/>
      <c r="L973" s="9"/>
    </row>
    <row r="974">
      <c r="A974" s="10"/>
      <c r="B974" s="10"/>
      <c r="C974" s="10"/>
      <c r="D974" s="10"/>
      <c r="E974" s="29"/>
      <c r="F974" s="13"/>
      <c r="G974" s="13"/>
      <c r="H974" s="13"/>
      <c r="I974" s="13"/>
      <c r="J974" s="13"/>
      <c r="K974" s="13"/>
      <c r="L974" s="9"/>
    </row>
    <row r="975">
      <c r="A975" s="10"/>
      <c r="B975" s="10"/>
      <c r="C975" s="10"/>
      <c r="D975" s="10"/>
      <c r="E975" s="29"/>
      <c r="F975" s="13"/>
      <c r="G975" s="13"/>
      <c r="H975" s="13"/>
      <c r="I975" s="13"/>
      <c r="J975" s="13"/>
      <c r="K975" s="13"/>
      <c r="L975" s="9"/>
    </row>
    <row r="976">
      <c r="A976" s="10"/>
      <c r="B976" s="10"/>
      <c r="C976" s="10"/>
      <c r="D976" s="10"/>
      <c r="E976" s="29"/>
      <c r="F976" s="13"/>
      <c r="G976" s="13"/>
      <c r="H976" s="13"/>
      <c r="I976" s="13"/>
      <c r="J976" s="13"/>
      <c r="K976" s="13"/>
      <c r="L976" s="9"/>
    </row>
    <row r="977">
      <c r="A977" s="10"/>
      <c r="B977" s="10"/>
      <c r="C977" s="10"/>
      <c r="D977" s="10"/>
      <c r="E977" s="29"/>
      <c r="F977" s="13"/>
      <c r="G977" s="13"/>
      <c r="H977" s="13"/>
      <c r="I977" s="13"/>
      <c r="J977" s="13"/>
      <c r="K977" s="13"/>
      <c r="L977" s="9"/>
    </row>
    <row r="978">
      <c r="A978" s="10"/>
      <c r="B978" s="10"/>
      <c r="C978" s="10"/>
      <c r="D978" s="10"/>
      <c r="E978" s="29"/>
      <c r="F978" s="13"/>
      <c r="G978" s="13"/>
      <c r="H978" s="13"/>
      <c r="I978" s="13"/>
      <c r="J978" s="13"/>
      <c r="K978" s="13"/>
      <c r="L978" s="9"/>
    </row>
    <row r="979">
      <c r="A979" s="10"/>
      <c r="B979" s="10"/>
      <c r="C979" s="10"/>
      <c r="D979" s="10"/>
      <c r="E979" s="29"/>
      <c r="F979" s="13"/>
      <c r="G979" s="13"/>
      <c r="H979" s="13"/>
      <c r="I979" s="13"/>
      <c r="J979" s="13"/>
      <c r="K979" s="13"/>
      <c r="L979" s="9"/>
    </row>
    <row r="980">
      <c r="A980" s="10"/>
      <c r="B980" s="10"/>
      <c r="C980" s="10"/>
      <c r="D980" s="10"/>
      <c r="E980" s="29"/>
      <c r="F980" s="13"/>
      <c r="G980" s="13"/>
      <c r="H980" s="13"/>
      <c r="I980" s="13"/>
      <c r="J980" s="13"/>
      <c r="K980" s="13"/>
      <c r="L980" s="9"/>
    </row>
    <row r="981">
      <c r="A981" s="10"/>
      <c r="B981" s="10"/>
      <c r="C981" s="10"/>
      <c r="D981" s="10"/>
      <c r="E981" s="29"/>
      <c r="F981" s="13"/>
      <c r="G981" s="13"/>
      <c r="H981" s="13"/>
      <c r="I981" s="13"/>
      <c r="J981" s="13"/>
      <c r="K981" s="13"/>
      <c r="L981" s="9"/>
    </row>
    <row r="982">
      <c r="A982" s="10"/>
      <c r="B982" s="10"/>
      <c r="C982" s="10"/>
      <c r="D982" s="10"/>
      <c r="E982" s="29"/>
      <c r="F982" s="13"/>
      <c r="G982" s="13"/>
      <c r="H982" s="13"/>
      <c r="I982" s="13"/>
      <c r="J982" s="13"/>
      <c r="K982" s="13"/>
      <c r="L982" s="9"/>
    </row>
    <row r="983">
      <c r="A983" s="10"/>
      <c r="B983" s="10"/>
      <c r="C983" s="10"/>
      <c r="D983" s="10"/>
      <c r="E983" s="29"/>
      <c r="F983" s="13"/>
      <c r="G983" s="13"/>
      <c r="H983" s="13"/>
      <c r="I983" s="13"/>
      <c r="J983" s="13"/>
      <c r="K983" s="13"/>
      <c r="L983" s="9"/>
    </row>
    <row r="984">
      <c r="A984" s="10"/>
      <c r="B984" s="10"/>
      <c r="C984" s="10"/>
      <c r="D984" s="10"/>
      <c r="E984" s="29"/>
      <c r="F984" s="13"/>
      <c r="G984" s="13"/>
      <c r="H984" s="13"/>
      <c r="I984" s="13"/>
      <c r="J984" s="13"/>
      <c r="K984" s="13"/>
      <c r="L984" s="9"/>
    </row>
    <row r="985">
      <c r="A985" s="10"/>
      <c r="B985" s="10"/>
      <c r="C985" s="10"/>
      <c r="D985" s="10"/>
      <c r="E985" s="29"/>
      <c r="F985" s="13"/>
      <c r="G985" s="13"/>
      <c r="H985" s="13"/>
      <c r="I985" s="13"/>
      <c r="J985" s="13"/>
      <c r="K985" s="13"/>
      <c r="L985" s="9"/>
    </row>
    <row r="986">
      <c r="A986" s="10"/>
      <c r="B986" s="10"/>
      <c r="C986" s="10"/>
      <c r="D986" s="10"/>
      <c r="E986" s="29"/>
      <c r="F986" s="13"/>
      <c r="G986" s="13"/>
      <c r="H986" s="13"/>
      <c r="I986" s="13"/>
      <c r="J986" s="13"/>
      <c r="K986" s="13"/>
      <c r="L986" s="9"/>
    </row>
    <row r="987">
      <c r="A987" s="10"/>
      <c r="B987" s="10"/>
      <c r="C987" s="10"/>
      <c r="D987" s="10"/>
      <c r="E987" s="29"/>
      <c r="F987" s="13"/>
      <c r="G987" s="13"/>
      <c r="H987" s="13"/>
      <c r="I987" s="13"/>
      <c r="J987" s="13"/>
      <c r="K987" s="13"/>
      <c r="L987" s="9"/>
    </row>
    <row r="988">
      <c r="A988" s="10"/>
      <c r="B988" s="10"/>
      <c r="C988" s="10"/>
      <c r="D988" s="10"/>
      <c r="E988" s="29"/>
      <c r="F988" s="13"/>
      <c r="G988" s="13"/>
      <c r="H988" s="13"/>
      <c r="I988" s="13"/>
      <c r="J988" s="13"/>
      <c r="K988" s="13"/>
      <c r="L988" s="9"/>
    </row>
    <row r="989">
      <c r="A989" s="10"/>
      <c r="B989" s="10"/>
      <c r="C989" s="10"/>
      <c r="D989" s="10"/>
      <c r="E989" s="29"/>
      <c r="F989" s="13"/>
      <c r="G989" s="13"/>
      <c r="H989" s="13"/>
      <c r="I989" s="13"/>
      <c r="J989" s="13"/>
      <c r="K989" s="13"/>
      <c r="L989" s="9"/>
    </row>
    <row r="990">
      <c r="A990" s="10"/>
      <c r="B990" s="10"/>
      <c r="C990" s="10"/>
      <c r="D990" s="10"/>
      <c r="E990" s="29"/>
      <c r="F990" s="13"/>
      <c r="G990" s="13"/>
      <c r="H990" s="13"/>
      <c r="I990" s="13"/>
      <c r="J990" s="13"/>
      <c r="K990" s="13"/>
      <c r="L990" s="9"/>
    </row>
    <row r="991">
      <c r="A991" s="10"/>
      <c r="B991" s="10"/>
      <c r="C991" s="10"/>
      <c r="D991" s="10"/>
      <c r="E991" s="29"/>
      <c r="F991" s="13"/>
      <c r="G991" s="13"/>
      <c r="H991" s="13"/>
      <c r="I991" s="13"/>
      <c r="J991" s="13"/>
      <c r="K991" s="13"/>
      <c r="L991" s="9"/>
    </row>
    <row r="992">
      <c r="A992" s="10"/>
      <c r="B992" s="10"/>
      <c r="C992" s="10"/>
      <c r="D992" s="10"/>
      <c r="E992" s="29"/>
      <c r="F992" s="13"/>
      <c r="G992" s="13"/>
      <c r="H992" s="13"/>
      <c r="I992" s="13"/>
      <c r="J992" s="13"/>
      <c r="K992" s="13"/>
      <c r="L992" s="9"/>
    </row>
    <row r="993">
      <c r="A993" s="10"/>
      <c r="B993" s="10"/>
      <c r="C993" s="10"/>
      <c r="D993" s="10"/>
      <c r="E993" s="29"/>
      <c r="F993" s="13"/>
      <c r="G993" s="13"/>
      <c r="H993" s="13"/>
      <c r="I993" s="13"/>
      <c r="J993" s="13"/>
      <c r="K993" s="13"/>
      <c r="L993" s="9"/>
    </row>
    <row r="994">
      <c r="A994" s="10"/>
      <c r="B994" s="10"/>
      <c r="C994" s="10"/>
      <c r="D994" s="10"/>
      <c r="E994" s="29"/>
      <c r="F994" s="13"/>
      <c r="G994" s="13"/>
      <c r="H994" s="13"/>
      <c r="I994" s="13"/>
      <c r="J994" s="13"/>
      <c r="K994" s="13"/>
      <c r="L994" s="9"/>
    </row>
    <row r="995">
      <c r="A995" s="10"/>
      <c r="B995" s="10"/>
      <c r="C995" s="10"/>
      <c r="D995" s="10"/>
      <c r="E995" s="29"/>
      <c r="F995" s="13"/>
      <c r="G995" s="13"/>
      <c r="H995" s="13"/>
      <c r="I995" s="13"/>
      <c r="J995" s="13"/>
      <c r="K995" s="13"/>
      <c r="L995" s="9"/>
    </row>
    <row r="996">
      <c r="A996" s="10"/>
      <c r="B996" s="10"/>
      <c r="C996" s="10"/>
      <c r="D996" s="10"/>
      <c r="E996" s="29"/>
      <c r="F996" s="13"/>
      <c r="G996" s="13"/>
      <c r="H996" s="13"/>
      <c r="I996" s="13"/>
      <c r="J996" s="13"/>
      <c r="K996" s="13"/>
      <c r="L996" s="9"/>
    </row>
    <row r="997">
      <c r="A997" s="10"/>
      <c r="B997" s="10"/>
      <c r="C997" s="10"/>
      <c r="D997" s="10"/>
      <c r="E997" s="29"/>
      <c r="F997" s="13"/>
      <c r="G997" s="13"/>
      <c r="H997" s="13"/>
      <c r="I997" s="13"/>
      <c r="J997" s="13"/>
      <c r="K997" s="13"/>
      <c r="L997" s="9"/>
    </row>
    <row r="998">
      <c r="A998" s="10"/>
      <c r="B998" s="10"/>
      <c r="C998" s="10"/>
      <c r="D998" s="10"/>
      <c r="E998" s="29"/>
      <c r="F998" s="13"/>
      <c r="G998" s="13"/>
      <c r="H998" s="13"/>
      <c r="I998" s="13"/>
      <c r="J998" s="13"/>
      <c r="K998" s="13"/>
      <c r="L998" s="9"/>
    </row>
    <row r="999">
      <c r="A999" s="10"/>
      <c r="B999" s="10"/>
      <c r="C999" s="10"/>
      <c r="D999" s="10"/>
      <c r="E999" s="29"/>
      <c r="F999" s="13"/>
      <c r="G999" s="13"/>
      <c r="H999" s="13"/>
      <c r="I999" s="13"/>
      <c r="J999" s="13"/>
      <c r="K999" s="13"/>
      <c r="L999" s="9"/>
    </row>
    <row r="1000">
      <c r="A1000" s="10"/>
      <c r="B1000" s="10"/>
      <c r="C1000" s="10"/>
      <c r="D1000" s="10"/>
      <c r="E1000" s="29"/>
      <c r="F1000" s="13"/>
      <c r="G1000" s="13"/>
      <c r="H1000" s="13"/>
      <c r="I1000" s="13"/>
      <c r="J1000" s="13"/>
      <c r="K1000" s="13"/>
      <c r="L1000" s="9"/>
    </row>
    <row r="1001">
      <c r="A1001" s="10"/>
      <c r="B1001" s="10"/>
      <c r="C1001" s="10"/>
      <c r="D1001" s="10"/>
      <c r="E1001" s="29"/>
      <c r="F1001" s="13"/>
      <c r="G1001" s="13"/>
      <c r="H1001" s="13"/>
      <c r="I1001" s="13"/>
      <c r="J1001" s="13"/>
      <c r="K1001" s="13"/>
      <c r="L1001" s="9"/>
    </row>
    <row r="1002">
      <c r="A1002" s="10"/>
      <c r="B1002" s="10"/>
      <c r="C1002" s="10"/>
      <c r="D1002" s="10"/>
      <c r="E1002" s="29"/>
      <c r="F1002" s="13"/>
      <c r="G1002" s="13"/>
      <c r="H1002" s="13"/>
      <c r="I1002" s="13"/>
      <c r="J1002" s="13"/>
      <c r="K1002" s="13"/>
      <c r="L1002" s="9"/>
    </row>
    <row r="1003">
      <c r="A1003" s="10"/>
      <c r="B1003" s="10"/>
      <c r="C1003" s="10"/>
      <c r="D1003" s="10"/>
      <c r="E1003" s="29"/>
      <c r="F1003" s="13"/>
      <c r="G1003" s="13"/>
      <c r="H1003" s="13"/>
      <c r="I1003" s="13"/>
      <c r="J1003" s="13"/>
      <c r="K1003" s="13"/>
      <c r="L1003" s="9"/>
    </row>
    <row r="1004">
      <c r="A1004" s="10"/>
      <c r="B1004" s="10"/>
      <c r="C1004" s="10"/>
      <c r="D1004" s="10"/>
      <c r="E1004" s="29"/>
      <c r="F1004" s="13"/>
      <c r="G1004" s="13"/>
      <c r="H1004" s="13"/>
      <c r="I1004" s="13"/>
      <c r="J1004" s="13"/>
      <c r="K1004" s="13"/>
      <c r="L1004" s="9"/>
    </row>
    <row r="1005">
      <c r="A1005" s="10"/>
      <c r="B1005" s="10"/>
      <c r="C1005" s="10"/>
      <c r="D1005" s="10"/>
      <c r="E1005" s="29"/>
      <c r="F1005" s="13"/>
      <c r="G1005" s="13"/>
      <c r="H1005" s="13"/>
      <c r="I1005" s="13"/>
      <c r="J1005" s="13"/>
      <c r="K1005" s="13"/>
      <c r="L1005" s="9"/>
    </row>
    <row r="1006">
      <c r="A1006" s="10"/>
      <c r="B1006" s="10"/>
      <c r="C1006" s="10"/>
      <c r="D1006" s="10"/>
      <c r="E1006" s="29"/>
      <c r="F1006" s="13"/>
      <c r="G1006" s="13"/>
      <c r="H1006" s="13"/>
      <c r="I1006" s="13"/>
      <c r="J1006" s="13"/>
      <c r="K1006" s="13"/>
      <c r="L1006" s="9"/>
    </row>
    <row r="1007">
      <c r="A1007" s="10"/>
      <c r="B1007" s="10"/>
      <c r="C1007" s="10"/>
      <c r="D1007" s="10"/>
      <c r="E1007" s="29"/>
      <c r="F1007" s="13"/>
      <c r="G1007" s="13"/>
      <c r="H1007" s="13"/>
      <c r="I1007" s="13"/>
      <c r="J1007" s="13"/>
      <c r="K1007" s="13"/>
      <c r="L1007" s="9"/>
    </row>
    <row r="1008">
      <c r="A1008" s="10"/>
      <c r="B1008" s="10"/>
      <c r="C1008" s="10"/>
      <c r="D1008" s="10"/>
      <c r="E1008" s="29"/>
      <c r="F1008" s="13"/>
      <c r="G1008" s="13"/>
      <c r="H1008" s="13"/>
      <c r="I1008" s="13"/>
      <c r="J1008" s="13"/>
      <c r="K1008" s="13"/>
      <c r="L1008" s="9"/>
    </row>
  </sheetData>
  <mergeCells count="17">
    <mergeCell ref="C7:E7"/>
    <mergeCell ref="C9:E9"/>
    <mergeCell ref="J10:K11"/>
    <mergeCell ref="F13:I13"/>
    <mergeCell ref="J13:K16"/>
    <mergeCell ref="F15:I15"/>
    <mergeCell ref="F16:I16"/>
    <mergeCell ref="F17:K17"/>
    <mergeCell ref="F20:K20"/>
    <mergeCell ref="G22:I22"/>
    <mergeCell ref="A1:E1"/>
    <mergeCell ref="A2:E2"/>
    <mergeCell ref="F2:K2"/>
    <mergeCell ref="C3:E3"/>
    <mergeCell ref="F3:K6"/>
    <mergeCell ref="F7:K7"/>
    <mergeCell ref="J8:K8"/>
  </mergeCells>
  <conditionalFormatting sqref="F22:F23">
    <cfRule type="cellIs" dxfId="0" priority="1" operator="lessThan">
      <formula>"99%"</formula>
    </cfRule>
  </conditionalFormatting>
  <conditionalFormatting sqref="F22:F23">
    <cfRule type="cellIs" dxfId="0" priority="2" operator="greaterThan">
      <formula>"100%"</formula>
    </cfRule>
  </conditionalFormatting>
  <conditionalFormatting sqref="F22:F23">
    <cfRule type="cellIs" dxfId="1" priority="3" operator="equal">
      <formula>"100%"</formula>
    </cfRule>
  </conditionalFormatting>
  <dataValidations>
    <dataValidation type="list" allowBlank="1" showErrorMessage="1" sqref="E5">
      <formula1>"12 months,18 months,24 months"</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2" width="5.71"/>
    <col customWidth="1" min="3" max="3" width="5.57"/>
    <col customWidth="1" min="4" max="4" width="7.86"/>
    <col customWidth="1" min="5" max="5" width="43.57"/>
    <col customWidth="1" min="6" max="6" width="12.29"/>
    <col customWidth="1" min="7" max="9" width="11.14"/>
    <col customWidth="1" min="10" max="10" width="2.57"/>
    <col customWidth="1" min="11" max="11" width="11.14"/>
    <col customWidth="1" min="12" max="12" width="19.0"/>
    <col customWidth="1" min="13" max="13" width="63.43"/>
    <col customWidth="1" min="14" max="14" width="23.43"/>
  </cols>
  <sheetData>
    <row r="1">
      <c r="A1" s="1" t="s">
        <v>0</v>
      </c>
      <c r="F1" s="2" t="s">
        <v>1</v>
      </c>
      <c r="G1" s="2" t="s">
        <v>2</v>
      </c>
      <c r="H1" s="2" t="s">
        <v>3</v>
      </c>
      <c r="I1" s="2" t="s">
        <v>4</v>
      </c>
      <c r="J1" s="2"/>
      <c r="K1" s="2" t="s">
        <v>498</v>
      </c>
      <c r="L1" s="2" t="s">
        <v>5</v>
      </c>
      <c r="M1" s="3" t="s">
        <v>6</v>
      </c>
    </row>
    <row r="2">
      <c r="A2" s="95" t="s">
        <v>88</v>
      </c>
      <c r="B2" s="96"/>
      <c r="C2" s="96"/>
      <c r="D2" s="95"/>
      <c r="E2" s="97"/>
      <c r="F2" s="98"/>
      <c r="M2" s="8" t="s">
        <v>509</v>
      </c>
    </row>
    <row r="3">
      <c r="A3" s="64"/>
      <c r="B3" s="99" t="s">
        <v>24</v>
      </c>
      <c r="C3" s="99" t="s">
        <v>90</v>
      </c>
      <c r="D3" s="99"/>
      <c r="E3" s="100"/>
      <c r="F3" s="494" t="s">
        <v>510</v>
      </c>
      <c r="M3" s="8" t="s">
        <v>91</v>
      </c>
    </row>
    <row r="4">
      <c r="A4" s="10"/>
      <c r="B4" s="10"/>
      <c r="C4" s="10"/>
      <c r="D4" s="10" t="s">
        <v>92</v>
      </c>
      <c r="F4" s="32">
        <f>'1. Farm Background'!F12</f>
        <v>104412.16</v>
      </c>
      <c r="G4" s="32">
        <f>'1. Farm Background'!G12</f>
        <v>5640</v>
      </c>
      <c r="H4" s="32">
        <f>'1. Farm Background'!H12</f>
        <v>4924</v>
      </c>
      <c r="I4" s="32">
        <f>'1. Farm Background'!I12</f>
        <v>0</v>
      </c>
      <c r="J4" s="495"/>
      <c r="K4" s="32"/>
      <c r="L4" s="32"/>
      <c r="M4" s="8" t="s">
        <v>511</v>
      </c>
      <c r="N4" s="9"/>
    </row>
    <row r="5">
      <c r="A5" s="10"/>
      <c r="B5" s="10"/>
      <c r="C5" s="10"/>
      <c r="D5" s="10" t="s">
        <v>94</v>
      </c>
      <c r="F5" s="26">
        <v>11438.0</v>
      </c>
      <c r="G5" s="26">
        <v>13748.0</v>
      </c>
      <c r="H5" s="26">
        <f>6724+ 1818</f>
        <v>8542</v>
      </c>
      <c r="I5" s="26"/>
      <c r="J5" s="495"/>
      <c r="K5" s="26">
        <v>15000.0</v>
      </c>
      <c r="L5" s="496"/>
      <c r="M5" s="8" t="s">
        <v>512</v>
      </c>
      <c r="N5" s="9"/>
    </row>
    <row r="6">
      <c r="A6" s="10"/>
      <c r="B6" s="10"/>
      <c r="C6" s="10"/>
      <c r="D6" s="10" t="s">
        <v>97</v>
      </c>
      <c r="F6" s="26"/>
      <c r="G6" s="26"/>
      <c r="H6" s="26"/>
      <c r="I6" s="26"/>
      <c r="J6" s="495"/>
      <c r="K6" s="26"/>
      <c r="L6" s="496"/>
      <c r="M6" s="8"/>
      <c r="N6" s="9"/>
    </row>
    <row r="7">
      <c r="A7" s="10"/>
      <c r="B7" s="10"/>
      <c r="C7" s="10"/>
      <c r="D7" s="10" t="s">
        <v>98</v>
      </c>
      <c r="F7" s="26"/>
      <c r="G7" s="26"/>
      <c r="H7" s="26"/>
      <c r="I7" s="26"/>
      <c r="J7" s="495"/>
      <c r="K7" s="26"/>
      <c r="L7" s="496"/>
      <c r="M7" s="8"/>
      <c r="N7" s="9"/>
    </row>
    <row r="8">
      <c r="A8" s="10"/>
      <c r="B8" s="10"/>
      <c r="C8" s="10"/>
      <c r="D8" s="10" t="s">
        <v>99</v>
      </c>
      <c r="F8" s="26">
        <v>889.0</v>
      </c>
      <c r="G8" s="26"/>
      <c r="H8" s="26"/>
      <c r="I8" s="26"/>
      <c r="J8" s="135"/>
      <c r="K8" s="331"/>
      <c r="L8" s="496"/>
      <c r="M8" s="8"/>
      <c r="N8" s="9"/>
    </row>
    <row r="9">
      <c r="A9" s="10"/>
      <c r="B9" s="10"/>
      <c r="C9" s="10"/>
      <c r="D9" s="10" t="s">
        <v>100</v>
      </c>
      <c r="F9" s="26"/>
      <c r="G9" s="26"/>
      <c r="H9" s="26"/>
      <c r="I9" s="26"/>
      <c r="J9" s="495"/>
      <c r="K9" s="26"/>
      <c r="L9" s="496">
        <v>3524.0</v>
      </c>
      <c r="M9" s="8"/>
      <c r="N9" s="9"/>
    </row>
    <row r="10">
      <c r="A10" s="10"/>
      <c r="B10" s="10"/>
      <c r="C10" s="10"/>
      <c r="D10" s="10" t="s">
        <v>80</v>
      </c>
      <c r="F10" s="26"/>
      <c r="G10" s="26"/>
      <c r="H10" s="26"/>
      <c r="I10" s="26"/>
      <c r="J10" s="495"/>
      <c r="K10" s="26"/>
      <c r="L10" s="496"/>
      <c r="M10" s="8"/>
      <c r="N10" s="9"/>
    </row>
    <row r="11">
      <c r="A11" s="10"/>
      <c r="B11" s="10"/>
      <c r="C11" s="71" t="s">
        <v>102</v>
      </c>
      <c r="D11" s="71"/>
      <c r="E11" s="30"/>
      <c r="F11" s="32">
        <f t="shared" ref="F11:I11" si="1">sum(F4:F10)</f>
        <v>116739.16</v>
      </c>
      <c r="G11" s="32">
        <f t="shared" si="1"/>
        <v>19388</v>
      </c>
      <c r="H11" s="32">
        <f t="shared" si="1"/>
        <v>13466</v>
      </c>
      <c r="I11" s="32">
        <f t="shared" si="1"/>
        <v>0</v>
      </c>
      <c r="J11" s="495"/>
      <c r="K11" s="32">
        <f>sum(K4:K10)</f>
        <v>15000</v>
      </c>
      <c r="L11" s="497">
        <f>sum(L5:L10)</f>
        <v>3524</v>
      </c>
      <c r="M11" s="8"/>
      <c r="N11" s="9"/>
    </row>
    <row r="12">
      <c r="A12" s="74"/>
      <c r="B12" s="74"/>
      <c r="C12" s="75"/>
      <c r="D12" s="75" t="s">
        <v>103</v>
      </c>
      <c r="E12" s="76"/>
      <c r="F12" s="498">
        <f>'1. Farm Background'!F21</f>
        <v>0.5877548522</v>
      </c>
      <c r="G12" s="498">
        <f>'1. Farm Background'!G21</f>
        <v>0.2116512971</v>
      </c>
      <c r="H12" s="498">
        <f>'1. Farm Background'!H21</f>
        <v>0.172433253</v>
      </c>
      <c r="I12" s="498">
        <f>'1. Farm Background'!I21</f>
        <v>0</v>
      </c>
      <c r="J12" s="499"/>
      <c r="K12" s="498">
        <f>'1. Farm Background'!J21</f>
        <v>0.02816059764</v>
      </c>
      <c r="L12" s="500"/>
      <c r="M12" s="501" t="s">
        <v>513</v>
      </c>
      <c r="N12" s="81"/>
      <c r="O12" s="81"/>
      <c r="P12" s="81"/>
      <c r="Q12" s="81"/>
      <c r="R12" s="81"/>
      <c r="S12" s="81"/>
      <c r="T12" s="81"/>
      <c r="U12" s="81"/>
      <c r="V12" s="81"/>
      <c r="W12" s="81"/>
      <c r="X12" s="81"/>
      <c r="Y12" s="81"/>
      <c r="Z12" s="81"/>
      <c r="AA12" s="81"/>
      <c r="AB12" s="81"/>
      <c r="AC12" s="81"/>
      <c r="AD12" s="81"/>
      <c r="AE12" s="81"/>
      <c r="AF12" s="81"/>
    </row>
    <row r="13">
      <c r="A13" s="74"/>
      <c r="B13" s="74"/>
      <c r="C13" s="78"/>
      <c r="D13" s="10" t="s">
        <v>46</v>
      </c>
      <c r="E13" s="82"/>
      <c r="F13" s="42">
        <f>sum(F12:K12)</f>
        <v>1</v>
      </c>
      <c r="G13" s="111"/>
      <c r="H13" s="111"/>
      <c r="I13" s="111"/>
      <c r="J13" s="502"/>
      <c r="K13" s="111"/>
      <c r="M13" s="501"/>
      <c r="N13" s="81"/>
      <c r="O13" s="81"/>
      <c r="P13" s="81"/>
      <c r="Q13" s="81"/>
      <c r="R13" s="81"/>
      <c r="S13" s="81"/>
      <c r="T13" s="81"/>
      <c r="U13" s="81"/>
      <c r="V13" s="81"/>
      <c r="W13" s="81"/>
      <c r="X13" s="81"/>
      <c r="Y13" s="81"/>
      <c r="Z13" s="81"/>
      <c r="AA13" s="81"/>
      <c r="AB13" s="81"/>
      <c r="AC13" s="81"/>
      <c r="AD13" s="81"/>
      <c r="AE13" s="81"/>
      <c r="AF13" s="81"/>
    </row>
    <row r="14">
      <c r="A14" s="10"/>
      <c r="B14" s="10"/>
      <c r="C14" s="71" t="s">
        <v>105</v>
      </c>
      <c r="D14" s="71"/>
      <c r="E14" s="30"/>
      <c r="F14" s="32">
        <f t="shared" ref="F14:I14" si="2">$L$11*F12</f>
        <v>2071.248099</v>
      </c>
      <c r="G14" s="32">
        <f t="shared" si="2"/>
        <v>745.8591709</v>
      </c>
      <c r="H14" s="32">
        <f t="shared" si="2"/>
        <v>607.6547837</v>
      </c>
      <c r="I14" s="32">
        <f t="shared" si="2"/>
        <v>0</v>
      </c>
      <c r="J14" s="495"/>
      <c r="K14" s="32">
        <f>$L$11*K12</f>
        <v>99.23794607</v>
      </c>
      <c r="M14" s="8"/>
      <c r="N14" s="9"/>
    </row>
    <row r="15">
      <c r="A15" s="10"/>
      <c r="B15" s="10"/>
      <c r="C15" s="103" t="s">
        <v>106</v>
      </c>
      <c r="D15" s="103"/>
      <c r="E15" s="52"/>
      <c r="F15" s="104">
        <f t="shared" ref="F15:I15" si="3">sum(F11:F14)</f>
        <v>118811.9959</v>
      </c>
      <c r="G15" s="104">
        <f t="shared" si="3"/>
        <v>20134.07082</v>
      </c>
      <c r="H15" s="104">
        <f t="shared" si="3"/>
        <v>14073.82722</v>
      </c>
      <c r="I15" s="104">
        <f t="shared" si="3"/>
        <v>0</v>
      </c>
      <c r="J15" s="503"/>
      <c r="K15" s="104">
        <f>sum(K11:K14)</f>
        <v>15099.26611</v>
      </c>
      <c r="M15" s="8"/>
      <c r="N15" s="9"/>
    </row>
    <row r="16">
      <c r="A16" s="10"/>
      <c r="B16" s="99" t="s">
        <v>30</v>
      </c>
      <c r="C16" s="99" t="s">
        <v>107</v>
      </c>
      <c r="D16" s="105"/>
      <c r="E16" s="100"/>
      <c r="F16" s="106"/>
      <c r="M16" s="8"/>
      <c r="N16" s="9"/>
    </row>
    <row r="17">
      <c r="A17" s="10"/>
      <c r="B17" s="10"/>
      <c r="C17" s="10"/>
      <c r="D17" s="10" t="s">
        <v>108</v>
      </c>
      <c r="F17" s="69"/>
      <c r="L17" s="26">
        <v>9883.0</v>
      </c>
      <c r="M17" s="8"/>
      <c r="N17" s="9"/>
    </row>
    <row r="18">
      <c r="A18" s="10"/>
      <c r="B18" s="10"/>
      <c r="C18" s="10"/>
      <c r="D18" s="10" t="s">
        <v>109</v>
      </c>
      <c r="L18" s="26">
        <v>6511.0</v>
      </c>
      <c r="M18" s="8"/>
      <c r="N18" s="9"/>
    </row>
    <row r="19">
      <c r="A19" s="10"/>
      <c r="B19" s="10"/>
      <c r="C19" s="10"/>
      <c r="D19" s="10" t="s">
        <v>110</v>
      </c>
      <c r="L19" s="26"/>
      <c r="M19" s="8"/>
      <c r="N19" s="9"/>
    </row>
    <row r="20">
      <c r="A20" s="10"/>
      <c r="B20" s="10"/>
      <c r="C20" s="10"/>
      <c r="D20" s="10" t="s">
        <v>111</v>
      </c>
      <c r="L20" s="26">
        <v>23015.0</v>
      </c>
      <c r="M20" s="8"/>
      <c r="N20" s="9"/>
    </row>
    <row r="21">
      <c r="A21" s="10"/>
      <c r="B21" s="10"/>
      <c r="C21" s="10"/>
      <c r="D21" s="10" t="s">
        <v>112</v>
      </c>
      <c r="L21" s="26">
        <v>1914.0</v>
      </c>
      <c r="M21" s="8"/>
      <c r="N21" s="9"/>
    </row>
    <row r="22">
      <c r="A22" s="10"/>
      <c r="B22" s="10"/>
      <c r="C22" s="10"/>
      <c r="D22" s="10" t="s">
        <v>113</v>
      </c>
      <c r="L22" s="26">
        <v>150.0</v>
      </c>
      <c r="M22" s="8"/>
      <c r="N22" s="9"/>
    </row>
    <row r="23">
      <c r="A23" s="10"/>
      <c r="B23" s="10"/>
      <c r="C23" s="10"/>
      <c r="D23" s="10" t="s">
        <v>114</v>
      </c>
      <c r="L23" s="26">
        <v>700.0</v>
      </c>
      <c r="M23" s="8"/>
      <c r="N23" s="9"/>
    </row>
    <row r="24">
      <c r="A24" s="10"/>
      <c r="B24" s="10"/>
      <c r="C24" s="10"/>
      <c r="D24" s="10" t="s">
        <v>80</v>
      </c>
      <c r="L24" s="26"/>
      <c r="M24" s="8"/>
      <c r="N24" s="9"/>
    </row>
    <row r="25">
      <c r="A25" s="64"/>
      <c r="B25" s="10"/>
      <c r="C25" s="71" t="s">
        <v>116</v>
      </c>
      <c r="D25" s="71"/>
      <c r="E25" s="30"/>
      <c r="F25" s="72"/>
      <c r="J25" s="504"/>
      <c r="K25" s="72"/>
      <c r="L25" s="505">
        <f>sum(L17:L24)</f>
        <v>42173</v>
      </c>
      <c r="M25" s="8" t="s">
        <v>514</v>
      </c>
    </row>
    <row r="26">
      <c r="A26" s="64"/>
      <c r="B26" s="10"/>
      <c r="C26" s="109"/>
      <c r="D26" s="78" t="s">
        <v>118</v>
      </c>
      <c r="E26" s="30"/>
      <c r="F26" s="498">
        <f>'1. Farm Background'!F21</f>
        <v>0.5877548522</v>
      </c>
      <c r="G26" s="498">
        <f>'1. Farm Background'!G21</f>
        <v>0.2116512971</v>
      </c>
      <c r="H26" s="498">
        <f>'1. Farm Background'!H21</f>
        <v>0.172433253</v>
      </c>
      <c r="I26" s="498">
        <f>'1. Farm Background'!I21</f>
        <v>0</v>
      </c>
      <c r="J26" s="499"/>
      <c r="K26" s="498">
        <f>'1. Farm Background'!J21</f>
        <v>0.02816059764</v>
      </c>
      <c r="L26" s="110"/>
      <c r="M26" s="501" t="s">
        <v>515</v>
      </c>
    </row>
    <row r="27">
      <c r="A27" s="64"/>
      <c r="B27" s="10"/>
      <c r="C27" s="109"/>
      <c r="D27" s="506" t="s">
        <v>46</v>
      </c>
      <c r="E27" s="82"/>
      <c r="F27" s="42">
        <f>sum(F26:K26)</f>
        <v>1</v>
      </c>
      <c r="G27" s="111"/>
      <c r="H27" s="111"/>
      <c r="I27" s="111"/>
      <c r="J27" s="502"/>
      <c r="K27" s="111"/>
      <c r="M27" s="8"/>
    </row>
    <row r="28">
      <c r="A28" s="64"/>
      <c r="B28" s="10"/>
      <c r="C28" s="109" t="s">
        <v>120</v>
      </c>
      <c r="D28" s="109"/>
      <c r="E28" s="30"/>
      <c r="F28" s="104">
        <f t="shared" ref="F28:I28" si="4">$L25*F26</f>
        <v>24787.38538</v>
      </c>
      <c r="G28" s="104">
        <f t="shared" si="4"/>
        <v>8925.970152</v>
      </c>
      <c r="H28" s="104">
        <f t="shared" si="4"/>
        <v>7272.027581</v>
      </c>
      <c r="I28" s="104">
        <f t="shared" si="4"/>
        <v>0</v>
      </c>
      <c r="J28" s="503"/>
      <c r="K28" s="104">
        <f>$L25*K26</f>
        <v>1187.616884</v>
      </c>
      <c r="M28" s="8"/>
    </row>
    <row r="29">
      <c r="A29" s="10"/>
      <c r="B29" s="112" t="s">
        <v>121</v>
      </c>
      <c r="C29" s="112" t="s">
        <v>56</v>
      </c>
      <c r="D29" s="113"/>
      <c r="E29" s="114"/>
      <c r="F29" s="115"/>
      <c r="G29" s="18"/>
      <c r="H29" s="18"/>
      <c r="I29" s="18"/>
      <c r="J29" s="18"/>
      <c r="K29" s="18"/>
      <c r="L29" s="18"/>
      <c r="M29" s="8" t="s">
        <v>516</v>
      </c>
    </row>
    <row r="30">
      <c r="A30" s="24"/>
      <c r="B30" s="24"/>
      <c r="C30" s="10" t="s">
        <v>24</v>
      </c>
      <c r="D30" s="10" t="s">
        <v>517</v>
      </c>
      <c r="E30" s="29"/>
      <c r="F30" s="102"/>
      <c r="L30" s="507">
        <v>27106.0</v>
      </c>
      <c r="M30" s="8" t="s">
        <v>518</v>
      </c>
      <c r="N30" s="9"/>
    </row>
    <row r="31">
      <c r="A31" s="64"/>
      <c r="B31" s="29" t="s">
        <v>519</v>
      </c>
      <c r="C31" s="508">
        <f>sum(F31:I31,K31)</f>
        <v>1</v>
      </c>
      <c r="D31" s="78" t="s">
        <v>520</v>
      </c>
      <c r="E31" s="30"/>
      <c r="F31" s="498">
        <f>'1. Farm Background'!F21</f>
        <v>0.5877548522</v>
      </c>
      <c r="G31" s="498">
        <f>'1. Farm Background'!G21</f>
        <v>0.2116512971</v>
      </c>
      <c r="H31" s="498">
        <f>'1. Farm Background'!H21</f>
        <v>0.172433253</v>
      </c>
      <c r="I31" s="498">
        <f>'1. Farm Background'!I21</f>
        <v>0</v>
      </c>
      <c r="J31" s="499"/>
      <c r="K31" s="498">
        <f>'1. Farm Background'!J21</f>
        <v>0.02816059764</v>
      </c>
      <c r="L31" s="110"/>
      <c r="M31" s="501" t="s">
        <v>521</v>
      </c>
    </row>
    <row r="32">
      <c r="A32" s="10"/>
      <c r="B32" s="10"/>
      <c r="C32" s="10"/>
      <c r="D32" s="117" t="s">
        <v>128</v>
      </c>
      <c r="E32" s="25"/>
      <c r="F32" s="118">
        <f t="shared" ref="F32:I32" si="5">$L$30*F31</f>
        <v>15931.68302</v>
      </c>
      <c r="G32" s="118">
        <f t="shared" si="5"/>
        <v>5737.020059</v>
      </c>
      <c r="H32" s="118">
        <f t="shared" si="5"/>
        <v>4673.975757</v>
      </c>
      <c r="I32" s="118">
        <f t="shared" si="5"/>
        <v>0</v>
      </c>
      <c r="J32" s="509"/>
      <c r="K32" s="118">
        <f>$L$30*K31</f>
        <v>763.3211595</v>
      </c>
      <c r="M32" s="8"/>
      <c r="N32" s="9"/>
    </row>
    <row r="33">
      <c r="A33" s="10"/>
      <c r="B33" s="112" t="s">
        <v>129</v>
      </c>
      <c r="C33" s="119" t="s">
        <v>130</v>
      </c>
      <c r="D33" s="100"/>
      <c r="E33" s="114"/>
      <c r="F33" s="120"/>
      <c r="G33" s="18"/>
      <c r="H33" s="18"/>
      <c r="I33" s="18"/>
      <c r="J33" s="18"/>
      <c r="K33" s="18"/>
      <c r="L33" s="18"/>
      <c r="M33" s="8"/>
      <c r="N33" s="9"/>
    </row>
    <row r="34">
      <c r="A34" s="10"/>
      <c r="B34" s="10"/>
      <c r="C34" s="10"/>
      <c r="D34" s="10" t="s">
        <v>132</v>
      </c>
      <c r="F34" s="69"/>
      <c r="L34" s="26">
        <v>12189.0</v>
      </c>
      <c r="M34" s="8"/>
      <c r="N34" s="9"/>
    </row>
    <row r="35">
      <c r="A35" s="10"/>
      <c r="B35" s="10"/>
      <c r="C35" s="10"/>
      <c r="D35" s="10" t="s">
        <v>133</v>
      </c>
      <c r="L35" s="26">
        <v>16923.0</v>
      </c>
      <c r="M35" s="8"/>
      <c r="N35" s="9"/>
    </row>
    <row r="36">
      <c r="A36" s="10"/>
      <c r="B36" s="10"/>
      <c r="C36" s="10"/>
      <c r="D36" s="10" t="s">
        <v>134</v>
      </c>
      <c r="L36" s="26">
        <v>26531.0</v>
      </c>
      <c r="M36" s="8"/>
      <c r="N36" s="9"/>
    </row>
    <row r="37">
      <c r="A37" s="10"/>
      <c r="B37" s="10"/>
      <c r="C37" s="10"/>
      <c r="D37" s="10" t="s">
        <v>135</v>
      </c>
      <c r="L37" s="26"/>
      <c r="M37" s="8"/>
      <c r="N37" s="9"/>
    </row>
    <row r="38">
      <c r="A38" s="10"/>
      <c r="B38" s="10"/>
      <c r="C38" s="10"/>
      <c r="D38" s="10" t="s">
        <v>136</v>
      </c>
      <c r="L38" s="26">
        <v>5128.0</v>
      </c>
      <c r="M38" s="8"/>
      <c r="N38" s="9"/>
    </row>
    <row r="39">
      <c r="A39" s="64"/>
      <c r="B39" s="64"/>
      <c r="C39" s="109" t="s">
        <v>137</v>
      </c>
      <c r="D39" s="30"/>
      <c r="E39" s="31"/>
      <c r="F39" s="72"/>
      <c r="J39" s="504"/>
      <c r="K39" s="72"/>
      <c r="L39" s="510">
        <f>sum(L34:L38)</f>
        <v>60771</v>
      </c>
      <c r="M39" s="8"/>
    </row>
    <row r="40">
      <c r="A40" s="64"/>
      <c r="B40" s="29" t="s">
        <v>519</v>
      </c>
      <c r="C40" s="508">
        <f>sum(F40:I40,K40)</f>
        <v>1</v>
      </c>
      <c r="D40" s="78" t="s">
        <v>138</v>
      </c>
      <c r="E40" s="30"/>
      <c r="F40" s="498">
        <f>'1. Farm Background'!F21</f>
        <v>0.5877548522</v>
      </c>
      <c r="G40" s="498">
        <f>'1. Farm Background'!G21</f>
        <v>0.2116512971</v>
      </c>
      <c r="H40" s="498">
        <f>'1. Farm Background'!H21</f>
        <v>0.172433253</v>
      </c>
      <c r="I40" s="498">
        <f>'1. Farm Background'!I21</f>
        <v>0</v>
      </c>
      <c r="J40" s="499"/>
      <c r="K40" s="498">
        <f>'1. Farm Background'!J21</f>
        <v>0.02816059764</v>
      </c>
      <c r="L40" s="110"/>
      <c r="M40" s="501" t="s">
        <v>522</v>
      </c>
    </row>
    <row r="41">
      <c r="A41" s="64"/>
      <c r="B41" s="64"/>
      <c r="C41" s="103" t="s">
        <v>139</v>
      </c>
      <c r="D41" s="52"/>
      <c r="E41" s="121"/>
      <c r="F41" s="104">
        <f t="shared" ref="F41:I41" si="6">$L39*F40</f>
        <v>35718.45013</v>
      </c>
      <c r="G41" s="104">
        <f t="shared" si="6"/>
        <v>12862.26097</v>
      </c>
      <c r="H41" s="104">
        <f t="shared" si="6"/>
        <v>10478.94122</v>
      </c>
      <c r="I41" s="104">
        <f t="shared" si="6"/>
        <v>0</v>
      </c>
      <c r="J41" s="503"/>
      <c r="K41" s="104">
        <f>$L39*K40</f>
        <v>1711.347679</v>
      </c>
      <c r="M41" s="8"/>
    </row>
    <row r="42">
      <c r="A42" s="10"/>
      <c r="B42" s="112" t="s">
        <v>140</v>
      </c>
      <c r="C42" s="119" t="s">
        <v>141</v>
      </c>
      <c r="D42" s="113"/>
      <c r="E42" s="114"/>
      <c r="F42" s="122"/>
      <c r="G42" s="18"/>
      <c r="H42" s="18"/>
      <c r="I42" s="18"/>
      <c r="J42" s="18"/>
      <c r="K42" s="18"/>
      <c r="L42" s="18"/>
      <c r="M42" s="8" t="s">
        <v>523</v>
      </c>
    </row>
    <row r="43">
      <c r="A43" s="10"/>
      <c r="B43" s="10"/>
      <c r="C43" s="10"/>
      <c r="D43" s="10" t="s">
        <v>142</v>
      </c>
      <c r="F43" s="123"/>
      <c r="L43" s="26">
        <v>45.0</v>
      </c>
      <c r="M43" s="8"/>
    </row>
    <row r="44">
      <c r="A44" s="10"/>
      <c r="B44" s="10"/>
      <c r="C44" s="10"/>
      <c r="D44" s="10" t="s">
        <v>143</v>
      </c>
      <c r="L44" s="26">
        <v>600.0</v>
      </c>
      <c r="M44" s="8"/>
    </row>
    <row r="45">
      <c r="A45" s="10"/>
      <c r="B45" s="10"/>
      <c r="C45" s="10"/>
      <c r="D45" s="10" t="s">
        <v>144</v>
      </c>
      <c r="L45" s="26">
        <v>25000.0</v>
      </c>
      <c r="M45" s="8"/>
    </row>
    <row r="46">
      <c r="A46" s="10"/>
      <c r="B46" s="10"/>
      <c r="C46" s="10"/>
      <c r="D46" s="10" t="s">
        <v>145</v>
      </c>
      <c r="L46" s="26">
        <v>2000.0</v>
      </c>
      <c r="M46" s="8"/>
    </row>
    <row r="47">
      <c r="A47" s="10"/>
      <c r="B47" s="10"/>
      <c r="C47" s="10"/>
      <c r="D47" s="10" t="s">
        <v>80</v>
      </c>
      <c r="L47" s="26"/>
      <c r="M47" s="8"/>
    </row>
    <row r="48">
      <c r="A48" s="64"/>
      <c r="B48" s="64"/>
      <c r="C48" s="109" t="s">
        <v>146</v>
      </c>
      <c r="D48" s="30"/>
      <c r="E48" s="31"/>
      <c r="F48" s="124"/>
      <c r="J48" s="511"/>
      <c r="K48" s="124"/>
      <c r="L48" s="505">
        <f>sum(L43:L47)</f>
        <v>27645</v>
      </c>
      <c r="M48" s="8"/>
    </row>
    <row r="49">
      <c r="A49" s="64"/>
      <c r="B49" s="29" t="s">
        <v>519</v>
      </c>
      <c r="C49" s="508">
        <f>sum(F49:I49,K49)</f>
        <v>1</v>
      </c>
      <c r="D49" s="78" t="s">
        <v>524</v>
      </c>
      <c r="E49" s="30"/>
      <c r="F49" s="498">
        <f>'1. Farm Background'!F21</f>
        <v>0.5877548522</v>
      </c>
      <c r="G49" s="498">
        <f>'1. Farm Background'!G21</f>
        <v>0.2116512971</v>
      </c>
      <c r="H49" s="498">
        <f>'1. Farm Background'!H21</f>
        <v>0.172433253</v>
      </c>
      <c r="I49" s="498">
        <f>'1. Farm Background'!I21</f>
        <v>0</v>
      </c>
      <c r="J49" s="499"/>
      <c r="K49" s="498">
        <f>'1. Farm Background'!J21</f>
        <v>0.02816059764</v>
      </c>
      <c r="L49" s="32"/>
      <c r="M49" s="501" t="s">
        <v>525</v>
      </c>
    </row>
    <row r="50">
      <c r="A50" s="64"/>
      <c r="B50" s="64"/>
      <c r="C50" s="109" t="s">
        <v>147</v>
      </c>
      <c r="D50" s="30"/>
      <c r="E50" s="31"/>
      <c r="F50" s="32">
        <f t="shared" ref="F50:I50" si="7">$L48*F49</f>
        <v>16248.48289</v>
      </c>
      <c r="G50" s="32">
        <f t="shared" si="7"/>
        <v>5851.100108</v>
      </c>
      <c r="H50" s="32">
        <f t="shared" si="7"/>
        <v>4766.91728</v>
      </c>
      <c r="I50" s="32">
        <f t="shared" si="7"/>
        <v>0</v>
      </c>
      <c r="J50" s="495"/>
      <c r="K50" s="32">
        <f>$L48*K49</f>
        <v>778.4997216</v>
      </c>
      <c r="M50" s="8"/>
    </row>
    <row r="51">
      <c r="A51" s="10"/>
      <c r="B51" s="112" t="s">
        <v>148</v>
      </c>
      <c r="C51" s="112" t="s">
        <v>149</v>
      </c>
      <c r="D51" s="113"/>
      <c r="E51" s="114"/>
      <c r="F51" s="125"/>
      <c r="G51" s="125"/>
      <c r="H51" s="125"/>
      <c r="I51" s="125"/>
      <c r="J51" s="512"/>
      <c r="K51" s="125"/>
      <c r="L51" s="126"/>
      <c r="M51" s="8" t="s">
        <v>526</v>
      </c>
    </row>
    <row r="52">
      <c r="A52" s="10"/>
      <c r="B52" s="10"/>
      <c r="D52" s="10" t="s">
        <v>149</v>
      </c>
      <c r="E52" s="29"/>
      <c r="F52" s="102"/>
      <c r="J52" s="495"/>
      <c r="K52" s="102"/>
      <c r="L52" s="26"/>
      <c r="M52" s="8"/>
    </row>
    <row r="53">
      <c r="A53" s="10"/>
      <c r="B53" s="29" t="s">
        <v>519</v>
      </c>
      <c r="C53" s="508">
        <f>sum(F53:I53,K53)</f>
        <v>1</v>
      </c>
      <c r="D53" s="484" t="s">
        <v>527</v>
      </c>
      <c r="E53" s="485"/>
      <c r="F53" s="498">
        <f>'1. Farm Background'!F21</f>
        <v>0.5877548522</v>
      </c>
      <c r="G53" s="498">
        <f>'1. Farm Background'!G21</f>
        <v>0.2116512971</v>
      </c>
      <c r="H53" s="498">
        <f>'1. Farm Background'!H21</f>
        <v>0.172433253</v>
      </c>
      <c r="I53" s="498">
        <f>'1. Farm Background'!I21</f>
        <v>0</v>
      </c>
      <c r="J53" s="499"/>
      <c r="K53" s="498">
        <f>'1. Farm Background'!J21</f>
        <v>0.02816059764</v>
      </c>
      <c r="L53" s="32"/>
      <c r="M53" s="8"/>
    </row>
    <row r="54">
      <c r="A54" s="10"/>
      <c r="B54" s="10"/>
      <c r="C54" s="71" t="s">
        <v>151</v>
      </c>
      <c r="D54" s="30"/>
      <c r="E54" s="31"/>
      <c r="F54" s="104">
        <f t="shared" ref="F54:I54" si="8">$L52*F53</f>
        <v>0</v>
      </c>
      <c r="G54" s="104">
        <f t="shared" si="8"/>
        <v>0</v>
      </c>
      <c r="H54" s="104">
        <f t="shared" si="8"/>
        <v>0</v>
      </c>
      <c r="I54" s="104">
        <f t="shared" si="8"/>
        <v>0</v>
      </c>
      <c r="J54" s="503"/>
      <c r="K54" s="104">
        <f>$L52*K53</f>
        <v>0</v>
      </c>
      <c r="M54" s="8"/>
    </row>
    <row r="55">
      <c r="A55" s="24"/>
      <c r="B55" s="119" t="s">
        <v>153</v>
      </c>
      <c r="C55" s="113"/>
      <c r="D55" s="112"/>
      <c r="E55" s="114"/>
      <c r="F55" s="125">
        <f t="shared" ref="F55:I55" si="9">F15+F28+F32+F41+F50+F54</f>
        <v>211497.9973</v>
      </c>
      <c r="G55" s="125">
        <f t="shared" si="9"/>
        <v>53510.42212</v>
      </c>
      <c r="H55" s="125">
        <f t="shared" si="9"/>
        <v>41265.68906</v>
      </c>
      <c r="I55" s="125">
        <f t="shared" si="9"/>
        <v>0</v>
      </c>
      <c r="J55" s="512"/>
      <c r="K55" s="125">
        <f>K15+K28+K32+K41+K50+K54</f>
        <v>19540.05155</v>
      </c>
      <c r="L55" s="125">
        <f>sum(F55:K55)</f>
        <v>325814.16</v>
      </c>
      <c r="M55" s="8"/>
    </row>
    <row r="56">
      <c r="A56" s="24"/>
      <c r="B56" s="24"/>
      <c r="C56" s="84" t="s">
        <v>154</v>
      </c>
      <c r="D56" s="127"/>
      <c r="E56" s="128"/>
      <c r="F56" s="88">
        <f>F55/'1. Farm Background'!F8</f>
        <v>3916.629579</v>
      </c>
      <c r="G56" s="88">
        <f>G55/'1. Farm Background'!G8</f>
        <v>644.7038809</v>
      </c>
      <c r="H56" s="88">
        <f>H55/'1. Farm Background'!H8</f>
        <v>18.62170084</v>
      </c>
      <c r="I56" s="88" t="str">
        <f>I55/'1. Farm Background'!I8</f>
        <v>#DIV/0!</v>
      </c>
      <c r="J56" s="509"/>
      <c r="K56" s="118"/>
      <c r="M56" s="8"/>
    </row>
    <row r="57">
      <c r="A57" s="24"/>
      <c r="B57" s="24"/>
      <c r="C57" s="109" t="s">
        <v>495</v>
      </c>
      <c r="D57" s="30"/>
      <c r="E57" s="31"/>
      <c r="F57" s="486">
        <v>1000.0</v>
      </c>
      <c r="G57" s="486">
        <v>300.0</v>
      </c>
      <c r="H57" s="486">
        <v>5.0</v>
      </c>
      <c r="I57" s="486"/>
      <c r="J57" s="509"/>
      <c r="M57" s="8"/>
    </row>
    <row r="58">
      <c r="A58" s="131"/>
      <c r="B58" s="131"/>
      <c r="C58" s="487"/>
      <c r="D58" s="487"/>
      <c r="E58" s="487"/>
      <c r="F58" s="13"/>
      <c r="G58" s="13"/>
      <c r="H58" s="13"/>
      <c r="I58" s="13"/>
      <c r="J58" s="13"/>
      <c r="K58" s="13"/>
      <c r="L58" s="13"/>
      <c r="M58" s="9"/>
    </row>
    <row r="59">
      <c r="A59" s="24"/>
      <c r="B59" s="24"/>
      <c r="C59" s="24"/>
      <c r="D59" s="24"/>
      <c r="E59" s="25"/>
      <c r="F59" s="13"/>
      <c r="G59" s="13"/>
      <c r="H59" s="13"/>
      <c r="I59" s="13"/>
      <c r="J59" s="13"/>
      <c r="K59" s="13"/>
      <c r="L59" s="13"/>
      <c r="M59" s="9"/>
    </row>
    <row r="60">
      <c r="A60" s="10"/>
      <c r="B60" s="10"/>
      <c r="C60" s="10"/>
      <c r="D60" s="10"/>
      <c r="E60" s="29"/>
      <c r="F60" s="13"/>
      <c r="G60" s="13"/>
      <c r="H60" s="13"/>
      <c r="I60" s="13"/>
      <c r="J60" s="13"/>
      <c r="K60" s="13"/>
      <c r="L60" s="13"/>
      <c r="M60" s="9"/>
    </row>
    <row r="61">
      <c r="A61" s="10"/>
      <c r="B61" s="10"/>
      <c r="C61" s="10"/>
      <c r="D61" s="10"/>
      <c r="E61" s="29"/>
      <c r="F61" s="13"/>
      <c r="G61" s="13"/>
      <c r="H61" s="13"/>
      <c r="I61" s="13"/>
      <c r="J61" s="13"/>
      <c r="K61" s="13"/>
      <c r="L61" s="13"/>
      <c r="M61" s="9"/>
    </row>
    <row r="62">
      <c r="A62" s="10"/>
      <c r="B62" s="10"/>
      <c r="C62" s="10"/>
      <c r="D62" s="10"/>
      <c r="E62" s="29"/>
      <c r="F62" s="13"/>
      <c r="G62" s="13"/>
      <c r="H62" s="13"/>
      <c r="I62" s="13"/>
      <c r="J62" s="13"/>
      <c r="K62" s="13"/>
      <c r="L62" s="13"/>
      <c r="M62" s="9"/>
    </row>
    <row r="63">
      <c r="A63" s="10"/>
      <c r="B63" s="10"/>
      <c r="C63" s="10"/>
      <c r="D63" s="10"/>
      <c r="E63" s="29"/>
      <c r="F63" s="13"/>
      <c r="G63" s="13"/>
      <c r="H63" s="13"/>
      <c r="I63" s="13"/>
      <c r="J63" s="13"/>
      <c r="K63" s="13"/>
      <c r="L63" s="13"/>
      <c r="M63" s="9"/>
    </row>
    <row r="64">
      <c r="A64" s="10"/>
      <c r="B64" s="10"/>
      <c r="C64" s="10"/>
      <c r="D64" s="10"/>
      <c r="E64" s="29"/>
      <c r="F64" s="13"/>
      <c r="G64" s="13"/>
      <c r="H64" s="13"/>
      <c r="I64" s="13"/>
      <c r="J64" s="13"/>
      <c r="K64" s="13"/>
      <c r="L64" s="13"/>
      <c r="M64" s="9"/>
    </row>
    <row r="65">
      <c r="A65" s="10"/>
      <c r="B65" s="10"/>
      <c r="C65" s="10"/>
      <c r="D65" s="10"/>
      <c r="E65" s="29"/>
      <c r="F65" s="13"/>
      <c r="G65" s="13"/>
      <c r="H65" s="13"/>
      <c r="I65" s="13"/>
      <c r="J65" s="13"/>
      <c r="K65" s="13"/>
      <c r="L65" s="13"/>
      <c r="M65" s="9"/>
    </row>
    <row r="66">
      <c r="A66" s="10"/>
      <c r="B66" s="10"/>
      <c r="C66" s="10"/>
      <c r="D66" s="10"/>
      <c r="E66" s="29"/>
      <c r="F66" s="13"/>
      <c r="G66" s="13"/>
      <c r="H66" s="13"/>
      <c r="I66" s="13"/>
      <c r="J66" s="13"/>
      <c r="K66" s="13"/>
      <c r="L66" s="13"/>
      <c r="M66" s="9"/>
    </row>
    <row r="67">
      <c r="A67" s="10"/>
      <c r="B67" s="10"/>
      <c r="C67" s="10"/>
      <c r="D67" s="10"/>
      <c r="E67" s="29"/>
      <c r="F67" s="13"/>
      <c r="G67" s="13"/>
      <c r="H67" s="13"/>
      <c r="I67" s="13"/>
      <c r="J67" s="13"/>
      <c r="K67" s="13"/>
      <c r="L67" s="13"/>
      <c r="M67" s="9"/>
    </row>
    <row r="68">
      <c r="A68" s="10"/>
      <c r="B68" s="10"/>
      <c r="C68" s="10"/>
      <c r="D68" s="10"/>
      <c r="E68" s="29"/>
      <c r="F68" s="13"/>
      <c r="G68" s="13"/>
      <c r="H68" s="13"/>
      <c r="I68" s="13"/>
      <c r="J68" s="13"/>
      <c r="K68" s="13"/>
      <c r="L68" s="13"/>
      <c r="M68" s="9"/>
    </row>
    <row r="69">
      <c r="A69" s="10"/>
      <c r="B69" s="10"/>
      <c r="C69" s="10"/>
      <c r="D69" s="10"/>
      <c r="E69" s="29"/>
      <c r="F69" s="13"/>
      <c r="G69" s="13"/>
      <c r="H69" s="13"/>
      <c r="I69" s="13"/>
      <c r="J69" s="13"/>
      <c r="K69" s="13"/>
      <c r="L69" s="13"/>
      <c r="M69" s="9"/>
    </row>
    <row r="70">
      <c r="A70" s="10"/>
      <c r="B70" s="10"/>
      <c r="C70" s="10"/>
      <c r="D70" s="10"/>
      <c r="E70" s="29"/>
      <c r="F70" s="13"/>
      <c r="G70" s="13"/>
      <c r="H70" s="13"/>
      <c r="I70" s="13"/>
      <c r="J70" s="13"/>
      <c r="K70" s="13"/>
      <c r="L70" s="13"/>
      <c r="M70" s="9"/>
    </row>
    <row r="71">
      <c r="A71" s="10"/>
      <c r="B71" s="10"/>
      <c r="C71" s="10"/>
      <c r="D71" s="10"/>
      <c r="E71" s="29"/>
      <c r="F71" s="13"/>
      <c r="G71" s="13"/>
      <c r="H71" s="13"/>
      <c r="I71" s="13"/>
      <c r="J71" s="13"/>
      <c r="K71" s="13"/>
      <c r="L71" s="13"/>
      <c r="M71" s="9"/>
    </row>
    <row r="72">
      <c r="A72" s="10"/>
      <c r="B72" s="10"/>
      <c r="C72" s="10"/>
      <c r="D72" s="10"/>
      <c r="E72" s="29"/>
      <c r="F72" s="13"/>
      <c r="G72" s="13"/>
      <c r="H72" s="13"/>
      <c r="I72" s="13"/>
      <c r="J72" s="13"/>
      <c r="K72" s="13"/>
      <c r="L72" s="13"/>
      <c r="M72" s="9"/>
    </row>
    <row r="73">
      <c r="A73" s="10"/>
      <c r="B73" s="10"/>
      <c r="C73" s="10"/>
      <c r="D73" s="10"/>
      <c r="E73" s="29"/>
      <c r="F73" s="13"/>
      <c r="G73" s="13"/>
      <c r="H73" s="13"/>
      <c r="I73" s="13"/>
      <c r="J73" s="13"/>
      <c r="K73" s="13"/>
      <c r="L73" s="13"/>
      <c r="M73" s="9"/>
    </row>
    <row r="74">
      <c r="A74" s="10"/>
      <c r="B74" s="10"/>
      <c r="C74" s="10"/>
      <c r="D74" s="10"/>
      <c r="E74" s="29"/>
      <c r="F74" s="13"/>
      <c r="G74" s="13"/>
      <c r="H74" s="13"/>
      <c r="I74" s="13"/>
      <c r="J74" s="13"/>
      <c r="K74" s="13"/>
      <c r="L74" s="13"/>
      <c r="M74" s="9"/>
    </row>
    <row r="75">
      <c r="A75" s="10"/>
      <c r="B75" s="10"/>
      <c r="C75" s="10"/>
      <c r="D75" s="10"/>
      <c r="E75" s="29"/>
      <c r="F75" s="13"/>
      <c r="G75" s="13"/>
      <c r="H75" s="13"/>
      <c r="I75" s="13"/>
      <c r="J75" s="13"/>
      <c r="K75" s="13"/>
      <c r="L75" s="13"/>
      <c r="M75" s="9"/>
    </row>
    <row r="76">
      <c r="A76" s="10"/>
      <c r="B76" s="10"/>
      <c r="C76" s="10"/>
      <c r="D76" s="10"/>
      <c r="E76" s="29"/>
      <c r="F76" s="13"/>
      <c r="G76" s="13"/>
      <c r="H76" s="13"/>
      <c r="I76" s="13"/>
      <c r="J76" s="13"/>
      <c r="K76" s="13"/>
      <c r="L76" s="13"/>
      <c r="M76" s="9"/>
    </row>
    <row r="77">
      <c r="A77" s="10"/>
      <c r="B77" s="10"/>
      <c r="C77" s="10"/>
      <c r="D77" s="10"/>
      <c r="E77" s="29"/>
      <c r="F77" s="13"/>
      <c r="G77" s="13"/>
      <c r="H77" s="13"/>
      <c r="I77" s="13"/>
      <c r="J77" s="13"/>
      <c r="K77" s="13"/>
      <c r="L77" s="13"/>
      <c r="M77" s="9"/>
    </row>
    <row r="78">
      <c r="A78" s="10"/>
      <c r="B78" s="10"/>
      <c r="C78" s="10"/>
      <c r="D78" s="10"/>
      <c r="E78" s="29"/>
      <c r="F78" s="13"/>
      <c r="G78" s="13"/>
      <c r="H78" s="13"/>
      <c r="I78" s="13"/>
      <c r="J78" s="13"/>
      <c r="K78" s="13"/>
      <c r="L78" s="13"/>
      <c r="M78" s="9"/>
    </row>
    <row r="79">
      <c r="A79" s="10"/>
      <c r="B79" s="10"/>
      <c r="C79" s="10"/>
      <c r="D79" s="10"/>
      <c r="E79" s="29"/>
      <c r="F79" s="13"/>
      <c r="G79" s="13"/>
      <c r="H79" s="13"/>
      <c r="I79" s="13"/>
      <c r="J79" s="13"/>
      <c r="K79" s="13"/>
      <c r="L79" s="13"/>
      <c r="M79" s="9"/>
    </row>
    <row r="80">
      <c r="A80" s="10"/>
      <c r="B80" s="10"/>
      <c r="C80" s="10"/>
      <c r="D80" s="10"/>
      <c r="E80" s="29"/>
      <c r="F80" s="13"/>
      <c r="G80" s="13"/>
      <c r="H80" s="13"/>
      <c r="I80" s="13"/>
      <c r="J80" s="13"/>
      <c r="K80" s="13"/>
      <c r="L80" s="13"/>
      <c r="M80" s="9"/>
    </row>
    <row r="81">
      <c r="A81" s="10"/>
      <c r="B81" s="10"/>
      <c r="C81" s="10"/>
      <c r="D81" s="10"/>
      <c r="E81" s="29"/>
      <c r="F81" s="13"/>
      <c r="G81" s="13"/>
      <c r="H81" s="13"/>
      <c r="I81" s="13"/>
      <c r="J81" s="13"/>
      <c r="K81" s="13"/>
      <c r="L81" s="13"/>
      <c r="M81" s="9"/>
    </row>
    <row r="82">
      <c r="A82" s="10"/>
      <c r="B82" s="10"/>
      <c r="C82" s="10"/>
      <c r="D82" s="10"/>
      <c r="E82" s="29"/>
      <c r="F82" s="13"/>
      <c r="G82" s="13"/>
      <c r="H82" s="13"/>
      <c r="I82" s="13"/>
      <c r="J82" s="13"/>
      <c r="K82" s="13"/>
      <c r="L82" s="13"/>
      <c r="M82" s="9"/>
    </row>
    <row r="83">
      <c r="A83" s="10"/>
      <c r="B83" s="10"/>
      <c r="C83" s="10"/>
      <c r="D83" s="10"/>
      <c r="E83" s="29"/>
      <c r="F83" s="13"/>
      <c r="G83" s="13"/>
      <c r="H83" s="13"/>
      <c r="I83" s="13"/>
      <c r="J83" s="13"/>
      <c r="K83" s="13"/>
      <c r="L83" s="13"/>
      <c r="M83" s="9"/>
    </row>
    <row r="84">
      <c r="A84" s="10"/>
      <c r="B84" s="10"/>
      <c r="C84" s="10"/>
      <c r="D84" s="10"/>
      <c r="E84" s="29"/>
      <c r="F84" s="13"/>
      <c r="G84" s="13"/>
      <c r="H84" s="13"/>
      <c r="I84" s="13"/>
      <c r="J84" s="13"/>
      <c r="K84" s="13"/>
      <c r="L84" s="13"/>
      <c r="M84" s="9"/>
    </row>
    <row r="85">
      <c r="A85" s="10"/>
      <c r="B85" s="10"/>
      <c r="C85" s="10"/>
      <c r="D85" s="10"/>
      <c r="E85" s="29"/>
      <c r="F85" s="13"/>
      <c r="G85" s="13"/>
      <c r="H85" s="13"/>
      <c r="I85" s="13"/>
      <c r="J85" s="13"/>
      <c r="K85" s="13"/>
      <c r="L85" s="13"/>
      <c r="M85" s="9"/>
    </row>
    <row r="86">
      <c r="A86" s="10"/>
      <c r="B86" s="10"/>
      <c r="C86" s="10"/>
      <c r="D86" s="10"/>
      <c r="E86" s="29"/>
      <c r="F86" s="13"/>
      <c r="G86" s="13"/>
      <c r="H86" s="13"/>
      <c r="I86" s="13"/>
      <c r="J86" s="13"/>
      <c r="K86" s="13"/>
      <c r="L86" s="13"/>
      <c r="M86" s="9"/>
    </row>
    <row r="87">
      <c r="A87" s="10"/>
      <c r="B87" s="10"/>
      <c r="C87" s="10"/>
      <c r="D87" s="10"/>
      <c r="E87" s="29"/>
      <c r="F87" s="13"/>
      <c r="G87" s="13"/>
      <c r="H87" s="13"/>
      <c r="I87" s="13"/>
      <c r="J87" s="13"/>
      <c r="K87" s="13"/>
      <c r="L87" s="13"/>
      <c r="M87" s="9"/>
    </row>
    <row r="88">
      <c r="A88" s="10"/>
      <c r="B88" s="10"/>
      <c r="C88" s="10"/>
      <c r="D88" s="10"/>
      <c r="E88" s="29"/>
      <c r="F88" s="13"/>
      <c r="G88" s="13"/>
      <c r="H88" s="13"/>
      <c r="I88" s="13"/>
      <c r="J88" s="13"/>
      <c r="K88" s="13"/>
      <c r="L88" s="13"/>
      <c r="M88" s="9"/>
    </row>
    <row r="89">
      <c r="A89" s="10"/>
      <c r="B89" s="10"/>
      <c r="C89" s="10"/>
      <c r="D89" s="10"/>
      <c r="E89" s="29"/>
      <c r="F89" s="13"/>
      <c r="G89" s="13"/>
      <c r="H89" s="13"/>
      <c r="I89" s="13"/>
      <c r="J89" s="13"/>
      <c r="K89" s="13"/>
      <c r="L89" s="13"/>
      <c r="M89" s="9"/>
    </row>
    <row r="90">
      <c r="A90" s="10"/>
      <c r="B90" s="10"/>
      <c r="C90" s="10"/>
      <c r="D90" s="10"/>
      <c r="E90" s="29"/>
      <c r="F90" s="13"/>
      <c r="G90" s="13"/>
      <c r="H90" s="13"/>
      <c r="I90" s="13"/>
      <c r="J90" s="13"/>
      <c r="K90" s="13"/>
      <c r="L90" s="13"/>
      <c r="M90" s="9"/>
    </row>
    <row r="91">
      <c r="A91" s="10"/>
      <c r="B91" s="10"/>
      <c r="C91" s="10"/>
      <c r="D91" s="10"/>
      <c r="E91" s="29"/>
      <c r="F91" s="13"/>
      <c r="G91" s="13"/>
      <c r="H91" s="13"/>
      <c r="I91" s="13"/>
      <c r="J91" s="13"/>
      <c r="K91" s="13"/>
      <c r="L91" s="13"/>
      <c r="M91" s="9"/>
    </row>
    <row r="92">
      <c r="A92" s="10"/>
      <c r="B92" s="10"/>
      <c r="C92" s="10"/>
      <c r="D92" s="10"/>
      <c r="E92" s="29"/>
      <c r="F92" s="13"/>
      <c r="G92" s="13"/>
      <c r="H92" s="13"/>
      <c r="I92" s="13"/>
      <c r="J92" s="13"/>
      <c r="K92" s="13"/>
      <c r="L92" s="13"/>
      <c r="M92" s="9"/>
    </row>
    <row r="93">
      <c r="A93" s="10"/>
      <c r="B93" s="10"/>
      <c r="C93" s="10"/>
      <c r="D93" s="10"/>
      <c r="E93" s="29"/>
      <c r="F93" s="13"/>
      <c r="G93" s="13"/>
      <c r="H93" s="13"/>
      <c r="I93" s="13"/>
      <c r="J93" s="13"/>
      <c r="K93" s="13"/>
      <c r="L93" s="13"/>
      <c r="M93" s="9"/>
    </row>
    <row r="94">
      <c r="A94" s="10"/>
      <c r="B94" s="10"/>
      <c r="C94" s="10"/>
      <c r="D94" s="10"/>
      <c r="E94" s="29"/>
      <c r="F94" s="13"/>
      <c r="G94" s="13"/>
      <c r="H94" s="13"/>
      <c r="I94" s="13"/>
      <c r="J94" s="13"/>
      <c r="K94" s="13"/>
      <c r="L94" s="13"/>
      <c r="M94" s="9"/>
    </row>
    <row r="95">
      <c r="A95" s="10"/>
      <c r="B95" s="10"/>
      <c r="C95" s="10"/>
      <c r="D95" s="10"/>
      <c r="E95" s="29"/>
      <c r="F95" s="13"/>
      <c r="G95" s="13"/>
      <c r="H95" s="13"/>
      <c r="I95" s="13"/>
      <c r="J95" s="13"/>
      <c r="K95" s="13"/>
      <c r="L95" s="13"/>
      <c r="M95" s="9"/>
    </row>
    <row r="96">
      <c r="A96" s="10"/>
      <c r="B96" s="10"/>
      <c r="C96" s="10"/>
      <c r="D96" s="10"/>
      <c r="E96" s="29"/>
      <c r="F96" s="13"/>
      <c r="G96" s="13"/>
      <c r="H96" s="13"/>
      <c r="I96" s="13"/>
      <c r="J96" s="13"/>
      <c r="K96" s="13"/>
      <c r="L96" s="13"/>
      <c r="M96" s="9"/>
    </row>
    <row r="97">
      <c r="A97" s="10"/>
      <c r="B97" s="10"/>
      <c r="C97" s="10"/>
      <c r="D97" s="10"/>
      <c r="E97" s="29"/>
      <c r="F97" s="13"/>
      <c r="G97" s="13"/>
      <c r="H97" s="13"/>
      <c r="I97" s="13"/>
      <c r="J97" s="13"/>
      <c r="K97" s="13"/>
      <c r="L97" s="13"/>
      <c r="M97" s="9"/>
    </row>
    <row r="98">
      <c r="A98" s="10"/>
      <c r="B98" s="10"/>
      <c r="C98" s="10"/>
      <c r="D98" s="10"/>
      <c r="E98" s="29"/>
      <c r="F98" s="13"/>
      <c r="G98" s="13"/>
      <c r="H98" s="13"/>
      <c r="I98" s="13"/>
      <c r="J98" s="13"/>
      <c r="K98" s="13"/>
      <c r="L98" s="13"/>
      <c r="M98" s="9"/>
    </row>
    <row r="99">
      <c r="A99" s="10"/>
      <c r="B99" s="10"/>
      <c r="C99" s="10"/>
      <c r="D99" s="10"/>
      <c r="E99" s="29"/>
      <c r="F99" s="13"/>
      <c r="G99" s="13"/>
      <c r="H99" s="13"/>
      <c r="I99" s="13"/>
      <c r="J99" s="13"/>
      <c r="K99" s="13"/>
      <c r="L99" s="13"/>
      <c r="M99" s="9"/>
    </row>
    <row r="100">
      <c r="A100" s="10"/>
      <c r="B100" s="10"/>
      <c r="C100" s="10"/>
      <c r="D100" s="10"/>
      <c r="E100" s="29"/>
      <c r="F100" s="13"/>
      <c r="G100" s="13"/>
      <c r="H100" s="13"/>
      <c r="I100" s="13"/>
      <c r="J100" s="13"/>
      <c r="K100" s="13"/>
      <c r="L100" s="13"/>
      <c r="M100" s="9"/>
    </row>
    <row r="101">
      <c r="A101" s="10"/>
      <c r="B101" s="10"/>
      <c r="C101" s="10"/>
      <c r="D101" s="10"/>
      <c r="E101" s="29"/>
      <c r="F101" s="13"/>
      <c r="G101" s="13"/>
      <c r="H101" s="13"/>
      <c r="I101" s="13"/>
      <c r="J101" s="13"/>
      <c r="K101" s="13"/>
      <c r="L101" s="13"/>
      <c r="M101" s="9"/>
    </row>
    <row r="102">
      <c r="A102" s="10"/>
      <c r="B102" s="10"/>
      <c r="C102" s="10"/>
      <c r="D102" s="10"/>
      <c r="E102" s="29"/>
      <c r="F102" s="13"/>
      <c r="G102" s="13"/>
      <c r="H102" s="13"/>
      <c r="I102" s="13"/>
      <c r="J102" s="13"/>
      <c r="K102" s="13"/>
      <c r="L102" s="13"/>
      <c r="M102" s="9"/>
    </row>
    <row r="103">
      <c r="A103" s="10"/>
      <c r="B103" s="10"/>
      <c r="C103" s="10"/>
      <c r="D103" s="10"/>
      <c r="E103" s="29"/>
      <c r="F103" s="13"/>
      <c r="G103" s="13"/>
      <c r="H103" s="13"/>
      <c r="I103" s="13"/>
      <c r="J103" s="13"/>
      <c r="K103" s="13"/>
      <c r="L103" s="13"/>
      <c r="M103" s="9"/>
    </row>
    <row r="104">
      <c r="A104" s="10"/>
      <c r="B104" s="10"/>
      <c r="C104" s="10"/>
      <c r="D104" s="10"/>
      <c r="E104" s="29"/>
      <c r="F104" s="13"/>
      <c r="G104" s="13"/>
      <c r="H104" s="13"/>
      <c r="I104" s="13"/>
      <c r="J104" s="13"/>
      <c r="K104" s="13"/>
      <c r="L104" s="13"/>
      <c r="M104" s="9"/>
    </row>
    <row r="105">
      <c r="A105" s="10"/>
      <c r="B105" s="10"/>
      <c r="C105" s="10"/>
      <c r="D105" s="10"/>
      <c r="E105" s="29"/>
      <c r="F105" s="13"/>
      <c r="G105" s="13"/>
      <c r="H105" s="13"/>
      <c r="I105" s="13"/>
      <c r="J105" s="13"/>
      <c r="K105" s="13"/>
      <c r="L105" s="13"/>
      <c r="M105" s="9"/>
    </row>
    <row r="106">
      <c r="A106" s="10"/>
      <c r="B106" s="10"/>
      <c r="C106" s="10"/>
      <c r="D106" s="10"/>
      <c r="E106" s="29"/>
      <c r="F106" s="13"/>
      <c r="G106" s="13"/>
      <c r="H106" s="13"/>
      <c r="I106" s="13"/>
      <c r="J106" s="13"/>
      <c r="K106" s="13"/>
      <c r="L106" s="13"/>
      <c r="M106" s="9"/>
    </row>
    <row r="107">
      <c r="A107" s="10"/>
      <c r="B107" s="10"/>
      <c r="C107" s="10"/>
      <c r="D107" s="10"/>
      <c r="E107" s="29"/>
      <c r="F107" s="13"/>
      <c r="G107" s="13"/>
      <c r="H107" s="13"/>
      <c r="I107" s="13"/>
      <c r="J107" s="13"/>
      <c r="K107" s="13"/>
      <c r="L107" s="13"/>
      <c r="M107" s="9"/>
    </row>
    <row r="108">
      <c r="A108" s="10"/>
      <c r="B108" s="10"/>
      <c r="C108" s="10"/>
      <c r="D108" s="10"/>
      <c r="E108" s="29"/>
      <c r="F108" s="13"/>
      <c r="G108" s="13"/>
      <c r="H108" s="13"/>
      <c r="I108" s="13"/>
      <c r="J108" s="13"/>
      <c r="K108" s="13"/>
      <c r="L108" s="13"/>
      <c r="M108" s="9"/>
    </row>
    <row r="109">
      <c r="A109" s="10"/>
      <c r="B109" s="10"/>
      <c r="C109" s="10"/>
      <c r="D109" s="10"/>
      <c r="E109" s="29"/>
      <c r="F109" s="13"/>
      <c r="G109" s="13"/>
      <c r="H109" s="13"/>
      <c r="I109" s="13"/>
      <c r="J109" s="13"/>
      <c r="K109" s="13"/>
      <c r="L109" s="13"/>
      <c r="M109" s="9"/>
    </row>
    <row r="110">
      <c r="A110" s="10"/>
      <c r="B110" s="10"/>
      <c r="C110" s="10"/>
      <c r="D110" s="10"/>
      <c r="E110" s="29"/>
      <c r="F110" s="13"/>
      <c r="G110" s="13"/>
      <c r="H110" s="13"/>
      <c r="I110" s="13"/>
      <c r="J110" s="13"/>
      <c r="K110" s="13"/>
      <c r="L110" s="13"/>
      <c r="M110" s="9"/>
    </row>
    <row r="111">
      <c r="A111" s="10"/>
      <c r="B111" s="10"/>
      <c r="C111" s="10"/>
      <c r="D111" s="10"/>
      <c r="E111" s="29"/>
      <c r="F111" s="13"/>
      <c r="G111" s="13"/>
      <c r="H111" s="13"/>
      <c r="I111" s="13"/>
      <c r="J111" s="13"/>
      <c r="K111" s="13"/>
      <c r="L111" s="13"/>
      <c r="M111" s="9"/>
    </row>
    <row r="112">
      <c r="A112" s="10"/>
      <c r="B112" s="10"/>
      <c r="C112" s="10"/>
      <c r="D112" s="10"/>
      <c r="E112" s="29"/>
      <c r="F112" s="13"/>
      <c r="G112" s="13"/>
      <c r="H112" s="13"/>
      <c r="I112" s="13"/>
      <c r="J112" s="13"/>
      <c r="K112" s="13"/>
      <c r="L112" s="13"/>
      <c r="M112" s="9"/>
    </row>
    <row r="113">
      <c r="A113" s="10"/>
      <c r="B113" s="10"/>
      <c r="C113" s="10"/>
      <c r="D113" s="10"/>
      <c r="E113" s="29"/>
      <c r="F113" s="13"/>
      <c r="G113" s="13"/>
      <c r="H113" s="13"/>
      <c r="I113" s="13"/>
      <c r="J113" s="13"/>
      <c r="K113" s="13"/>
      <c r="L113" s="13"/>
      <c r="M113" s="9"/>
    </row>
    <row r="114">
      <c r="A114" s="10"/>
      <c r="B114" s="10"/>
      <c r="C114" s="10"/>
      <c r="D114" s="10"/>
      <c r="E114" s="29"/>
      <c r="F114" s="13"/>
      <c r="G114" s="13"/>
      <c r="H114" s="13"/>
      <c r="I114" s="13"/>
      <c r="J114" s="13"/>
      <c r="K114" s="13"/>
      <c r="L114" s="13"/>
      <c r="M114" s="9"/>
    </row>
    <row r="115">
      <c r="A115" s="10"/>
      <c r="B115" s="10"/>
      <c r="C115" s="10"/>
      <c r="D115" s="10"/>
      <c r="E115" s="29"/>
      <c r="F115" s="13"/>
      <c r="G115" s="13"/>
      <c r="H115" s="13"/>
      <c r="I115" s="13"/>
      <c r="J115" s="13"/>
      <c r="K115" s="13"/>
      <c r="L115" s="13"/>
      <c r="M115" s="9"/>
    </row>
    <row r="116">
      <c r="A116" s="10"/>
      <c r="B116" s="10"/>
      <c r="C116" s="10"/>
      <c r="D116" s="10"/>
      <c r="E116" s="29"/>
      <c r="F116" s="13"/>
      <c r="G116" s="13"/>
      <c r="H116" s="13"/>
      <c r="I116" s="13"/>
      <c r="J116" s="13"/>
      <c r="K116" s="13"/>
      <c r="L116" s="13"/>
      <c r="M116" s="9"/>
    </row>
    <row r="117">
      <c r="A117" s="10"/>
      <c r="B117" s="10"/>
      <c r="C117" s="10"/>
      <c r="D117" s="10"/>
      <c r="E117" s="29"/>
      <c r="F117" s="13"/>
      <c r="G117" s="13"/>
      <c r="H117" s="13"/>
      <c r="I117" s="13"/>
      <c r="J117" s="13"/>
      <c r="K117" s="13"/>
      <c r="L117" s="13"/>
      <c r="M117" s="9"/>
    </row>
    <row r="118">
      <c r="A118" s="10"/>
      <c r="B118" s="10"/>
      <c r="C118" s="10"/>
      <c r="D118" s="10"/>
      <c r="E118" s="29"/>
      <c r="F118" s="13"/>
      <c r="G118" s="13"/>
      <c r="H118" s="13"/>
      <c r="I118" s="13"/>
      <c r="J118" s="13"/>
      <c r="K118" s="13"/>
      <c r="L118" s="13"/>
      <c r="M118" s="9"/>
    </row>
    <row r="119">
      <c r="A119" s="10"/>
      <c r="B119" s="10"/>
      <c r="C119" s="10"/>
      <c r="D119" s="10"/>
      <c r="E119" s="29"/>
      <c r="F119" s="13"/>
      <c r="G119" s="13"/>
      <c r="H119" s="13"/>
      <c r="I119" s="13"/>
      <c r="J119" s="13"/>
      <c r="K119" s="13"/>
      <c r="L119" s="13"/>
      <c r="M119" s="9"/>
    </row>
    <row r="120">
      <c r="A120" s="10"/>
      <c r="B120" s="10"/>
      <c r="C120" s="10"/>
      <c r="D120" s="10"/>
      <c r="E120" s="29"/>
      <c r="F120" s="13"/>
      <c r="G120" s="13"/>
      <c r="H120" s="13"/>
      <c r="I120" s="13"/>
      <c r="J120" s="13"/>
      <c r="K120" s="13"/>
      <c r="L120" s="13"/>
      <c r="M120" s="9"/>
    </row>
    <row r="121">
      <c r="A121" s="10"/>
      <c r="B121" s="10"/>
      <c r="C121" s="10"/>
      <c r="D121" s="10"/>
      <c r="E121" s="29"/>
      <c r="F121" s="13"/>
      <c r="G121" s="13"/>
      <c r="H121" s="13"/>
      <c r="I121" s="13"/>
      <c r="J121" s="13"/>
      <c r="K121" s="13"/>
      <c r="L121" s="13"/>
      <c r="M121" s="9"/>
    </row>
    <row r="122">
      <c r="A122" s="10"/>
      <c r="B122" s="10"/>
      <c r="C122" s="10"/>
      <c r="D122" s="10"/>
      <c r="E122" s="29"/>
      <c r="F122" s="13"/>
      <c r="G122" s="13"/>
      <c r="H122" s="13"/>
      <c r="I122" s="13"/>
      <c r="J122" s="13"/>
      <c r="K122" s="13"/>
      <c r="L122" s="13"/>
      <c r="M122" s="9"/>
    </row>
    <row r="123">
      <c r="A123" s="10"/>
      <c r="B123" s="10"/>
      <c r="C123" s="10"/>
      <c r="D123" s="10"/>
      <c r="E123" s="29"/>
      <c r="F123" s="13"/>
      <c r="G123" s="13"/>
      <c r="H123" s="13"/>
      <c r="I123" s="13"/>
      <c r="J123" s="13"/>
      <c r="K123" s="13"/>
      <c r="L123" s="13"/>
      <c r="M123" s="9"/>
    </row>
    <row r="124">
      <c r="A124" s="10"/>
      <c r="B124" s="10"/>
      <c r="C124" s="10"/>
      <c r="D124" s="10"/>
      <c r="E124" s="29"/>
      <c r="F124" s="13"/>
      <c r="G124" s="13"/>
      <c r="H124" s="13"/>
      <c r="I124" s="13"/>
      <c r="J124" s="13"/>
      <c r="K124" s="13"/>
      <c r="L124" s="13"/>
      <c r="M124" s="9"/>
    </row>
    <row r="125">
      <c r="A125" s="10"/>
      <c r="B125" s="10"/>
      <c r="C125" s="10"/>
      <c r="D125" s="10"/>
      <c r="E125" s="29"/>
      <c r="F125" s="13"/>
      <c r="G125" s="13"/>
      <c r="H125" s="13"/>
      <c r="I125" s="13"/>
      <c r="J125" s="13"/>
      <c r="K125" s="13"/>
      <c r="L125" s="13"/>
      <c r="M125" s="9"/>
    </row>
    <row r="126">
      <c r="A126" s="10"/>
      <c r="B126" s="10"/>
      <c r="C126" s="10"/>
      <c r="D126" s="10"/>
      <c r="E126" s="29"/>
      <c r="F126" s="13"/>
      <c r="G126" s="13"/>
      <c r="H126" s="13"/>
      <c r="I126" s="13"/>
      <c r="J126" s="13"/>
      <c r="K126" s="13"/>
      <c r="L126" s="13"/>
      <c r="M126" s="9"/>
    </row>
    <row r="127">
      <c r="A127" s="10"/>
      <c r="B127" s="10"/>
      <c r="C127" s="10"/>
      <c r="D127" s="10"/>
      <c r="E127" s="29"/>
      <c r="F127" s="13"/>
      <c r="G127" s="13"/>
      <c r="H127" s="13"/>
      <c r="I127" s="13"/>
      <c r="J127" s="13"/>
      <c r="K127" s="13"/>
      <c r="L127" s="13"/>
      <c r="M127" s="9"/>
    </row>
    <row r="128">
      <c r="A128" s="10"/>
      <c r="B128" s="10"/>
      <c r="C128" s="10"/>
      <c r="D128" s="10"/>
      <c r="E128" s="29"/>
      <c r="F128" s="13"/>
      <c r="G128" s="13"/>
      <c r="H128" s="13"/>
      <c r="I128" s="13"/>
      <c r="J128" s="13"/>
      <c r="K128" s="13"/>
      <c r="L128" s="13"/>
      <c r="M128" s="9"/>
    </row>
    <row r="129">
      <c r="A129" s="10"/>
      <c r="B129" s="10"/>
      <c r="C129" s="10"/>
      <c r="D129" s="10"/>
      <c r="E129" s="29"/>
      <c r="F129" s="13"/>
      <c r="G129" s="13"/>
      <c r="H129" s="13"/>
      <c r="I129" s="13"/>
      <c r="J129" s="13"/>
      <c r="K129" s="13"/>
      <c r="L129" s="13"/>
      <c r="M129" s="9"/>
    </row>
    <row r="130">
      <c r="A130" s="10"/>
      <c r="B130" s="10"/>
      <c r="C130" s="10"/>
      <c r="D130" s="10"/>
      <c r="E130" s="29"/>
      <c r="F130" s="13"/>
      <c r="G130" s="13"/>
      <c r="H130" s="13"/>
      <c r="I130" s="13"/>
      <c r="J130" s="13"/>
      <c r="K130" s="13"/>
      <c r="L130" s="13"/>
      <c r="M130" s="9"/>
    </row>
    <row r="131">
      <c r="A131" s="10"/>
      <c r="B131" s="10"/>
      <c r="C131" s="10"/>
      <c r="D131" s="10"/>
      <c r="E131" s="29"/>
      <c r="F131" s="13"/>
      <c r="G131" s="13"/>
      <c r="H131" s="13"/>
      <c r="I131" s="13"/>
      <c r="J131" s="13"/>
      <c r="K131" s="13"/>
      <c r="L131" s="13"/>
      <c r="M131" s="9"/>
    </row>
    <row r="132">
      <c r="A132" s="10"/>
      <c r="B132" s="10"/>
      <c r="C132" s="10"/>
      <c r="D132" s="10"/>
      <c r="E132" s="29"/>
      <c r="F132" s="13"/>
      <c r="G132" s="13"/>
      <c r="H132" s="13"/>
      <c r="I132" s="13"/>
      <c r="J132" s="13"/>
      <c r="K132" s="13"/>
      <c r="L132" s="13"/>
      <c r="M132" s="9"/>
    </row>
    <row r="133">
      <c r="A133" s="10"/>
      <c r="B133" s="10"/>
      <c r="C133" s="10"/>
      <c r="D133" s="10"/>
      <c r="E133" s="29"/>
      <c r="F133" s="13"/>
      <c r="G133" s="13"/>
      <c r="H133" s="13"/>
      <c r="I133" s="13"/>
      <c r="J133" s="13"/>
      <c r="K133" s="13"/>
      <c r="L133" s="13"/>
      <c r="M133" s="9"/>
    </row>
    <row r="134">
      <c r="A134" s="10"/>
      <c r="B134" s="10"/>
      <c r="C134" s="10"/>
      <c r="D134" s="10"/>
      <c r="E134" s="29"/>
      <c r="F134" s="13"/>
      <c r="G134" s="13"/>
      <c r="H134" s="13"/>
      <c r="I134" s="13"/>
      <c r="J134" s="13"/>
      <c r="K134" s="13"/>
      <c r="L134" s="13"/>
      <c r="M134" s="9"/>
    </row>
    <row r="135">
      <c r="A135" s="10"/>
      <c r="B135" s="10"/>
      <c r="C135" s="10"/>
      <c r="D135" s="10"/>
      <c r="E135" s="29"/>
      <c r="F135" s="13"/>
      <c r="G135" s="13"/>
      <c r="H135" s="13"/>
      <c r="I135" s="13"/>
      <c r="J135" s="13"/>
      <c r="K135" s="13"/>
      <c r="L135" s="13"/>
      <c r="M135" s="9"/>
    </row>
    <row r="136">
      <c r="A136" s="10"/>
      <c r="B136" s="10"/>
      <c r="C136" s="10"/>
      <c r="D136" s="10"/>
      <c r="E136" s="29"/>
      <c r="F136" s="13"/>
      <c r="G136" s="13"/>
      <c r="H136" s="13"/>
      <c r="I136" s="13"/>
      <c r="J136" s="13"/>
      <c r="K136" s="13"/>
      <c r="L136" s="13"/>
      <c r="M136" s="9"/>
    </row>
    <row r="137">
      <c r="A137" s="10"/>
      <c r="B137" s="10"/>
      <c r="C137" s="10"/>
      <c r="D137" s="10"/>
      <c r="E137" s="29"/>
      <c r="F137" s="13"/>
      <c r="G137" s="13"/>
      <c r="H137" s="13"/>
      <c r="I137" s="13"/>
      <c r="J137" s="13"/>
      <c r="K137" s="13"/>
      <c r="L137" s="13"/>
      <c r="M137" s="9"/>
    </row>
    <row r="138">
      <c r="A138" s="10"/>
      <c r="B138" s="10"/>
      <c r="C138" s="10"/>
      <c r="D138" s="10"/>
      <c r="E138" s="29"/>
      <c r="F138" s="13"/>
      <c r="G138" s="13"/>
      <c r="H138" s="13"/>
      <c r="I138" s="13"/>
      <c r="J138" s="13"/>
      <c r="K138" s="13"/>
      <c r="L138" s="13"/>
      <c r="M138" s="9"/>
    </row>
    <row r="139">
      <c r="A139" s="10"/>
      <c r="B139" s="10"/>
      <c r="C139" s="10"/>
      <c r="D139" s="10"/>
      <c r="E139" s="29"/>
      <c r="F139" s="13"/>
      <c r="G139" s="13"/>
      <c r="H139" s="13"/>
      <c r="I139" s="13"/>
      <c r="J139" s="13"/>
      <c r="K139" s="13"/>
      <c r="L139" s="13"/>
      <c r="M139" s="9"/>
    </row>
    <row r="140">
      <c r="A140" s="10"/>
      <c r="B140" s="10"/>
      <c r="C140" s="10"/>
      <c r="D140" s="10"/>
      <c r="E140" s="29"/>
      <c r="F140" s="13"/>
      <c r="G140" s="13"/>
      <c r="H140" s="13"/>
      <c r="I140" s="13"/>
      <c r="J140" s="13"/>
      <c r="K140" s="13"/>
      <c r="L140" s="13"/>
      <c r="M140" s="9"/>
    </row>
    <row r="141">
      <c r="A141" s="10"/>
      <c r="B141" s="10"/>
      <c r="C141" s="10"/>
      <c r="D141" s="10"/>
      <c r="E141" s="29"/>
      <c r="F141" s="13"/>
      <c r="G141" s="13"/>
      <c r="H141" s="13"/>
      <c r="I141" s="13"/>
      <c r="J141" s="13"/>
      <c r="K141" s="13"/>
      <c r="L141" s="13"/>
      <c r="M141" s="9"/>
    </row>
    <row r="142">
      <c r="A142" s="10"/>
      <c r="B142" s="10"/>
      <c r="C142" s="10"/>
      <c r="D142" s="10"/>
      <c r="E142" s="29"/>
      <c r="F142" s="13"/>
      <c r="G142" s="13"/>
      <c r="H142" s="13"/>
      <c r="I142" s="13"/>
      <c r="J142" s="13"/>
      <c r="K142" s="13"/>
      <c r="L142" s="13"/>
      <c r="M142" s="9"/>
    </row>
    <row r="143">
      <c r="A143" s="10"/>
      <c r="B143" s="10"/>
      <c r="C143" s="10"/>
      <c r="D143" s="10"/>
      <c r="E143" s="29"/>
      <c r="F143" s="13"/>
      <c r="G143" s="13"/>
      <c r="H143" s="13"/>
      <c r="I143" s="13"/>
      <c r="J143" s="13"/>
      <c r="K143" s="13"/>
      <c r="L143" s="13"/>
      <c r="M143" s="9"/>
    </row>
    <row r="144">
      <c r="A144" s="10"/>
      <c r="B144" s="10"/>
      <c r="C144" s="10"/>
      <c r="D144" s="10"/>
      <c r="E144" s="29"/>
      <c r="F144" s="13"/>
      <c r="G144" s="13"/>
      <c r="H144" s="13"/>
      <c r="I144" s="13"/>
      <c r="J144" s="13"/>
      <c r="K144" s="13"/>
      <c r="L144" s="13"/>
      <c r="M144" s="9"/>
    </row>
    <row r="145">
      <c r="A145" s="10"/>
      <c r="B145" s="10"/>
      <c r="C145" s="10"/>
      <c r="D145" s="10"/>
      <c r="E145" s="29"/>
      <c r="F145" s="13"/>
      <c r="G145" s="13"/>
      <c r="H145" s="13"/>
      <c r="I145" s="13"/>
      <c r="J145" s="13"/>
      <c r="K145" s="13"/>
      <c r="L145" s="13"/>
      <c r="M145" s="9"/>
    </row>
    <row r="146">
      <c r="A146" s="10"/>
      <c r="B146" s="10"/>
      <c r="C146" s="10"/>
      <c r="D146" s="10"/>
      <c r="E146" s="29"/>
      <c r="F146" s="13"/>
      <c r="G146" s="13"/>
      <c r="H146" s="13"/>
      <c r="I146" s="13"/>
      <c r="J146" s="13"/>
      <c r="K146" s="13"/>
      <c r="L146" s="13"/>
      <c r="M146" s="9"/>
    </row>
    <row r="147">
      <c r="A147" s="10"/>
      <c r="B147" s="10"/>
      <c r="C147" s="10"/>
      <c r="D147" s="10"/>
      <c r="E147" s="29"/>
      <c r="F147" s="13"/>
      <c r="G147" s="13"/>
      <c r="H147" s="13"/>
      <c r="I147" s="13"/>
      <c r="J147" s="13"/>
      <c r="K147" s="13"/>
      <c r="L147" s="13"/>
      <c r="M147" s="9"/>
    </row>
    <row r="148">
      <c r="A148" s="10"/>
      <c r="B148" s="10"/>
      <c r="C148" s="10"/>
      <c r="D148" s="10"/>
      <c r="E148" s="29"/>
      <c r="F148" s="13"/>
      <c r="G148" s="13"/>
      <c r="H148" s="13"/>
      <c r="I148" s="13"/>
      <c r="J148" s="13"/>
      <c r="K148" s="13"/>
      <c r="L148" s="13"/>
      <c r="M148" s="9"/>
    </row>
    <row r="149">
      <c r="A149" s="10"/>
      <c r="B149" s="10"/>
      <c r="C149" s="10"/>
      <c r="D149" s="10"/>
      <c r="E149" s="29"/>
      <c r="F149" s="13"/>
      <c r="G149" s="13"/>
      <c r="H149" s="13"/>
      <c r="I149" s="13"/>
      <c r="J149" s="13"/>
      <c r="K149" s="13"/>
      <c r="L149" s="13"/>
      <c r="M149" s="9"/>
    </row>
    <row r="150">
      <c r="A150" s="10"/>
      <c r="B150" s="10"/>
      <c r="C150" s="10"/>
      <c r="D150" s="10"/>
      <c r="E150" s="29"/>
      <c r="F150" s="13"/>
      <c r="G150" s="13"/>
      <c r="H150" s="13"/>
      <c r="I150" s="13"/>
      <c r="J150" s="13"/>
      <c r="K150" s="13"/>
      <c r="L150" s="13"/>
      <c r="M150" s="9"/>
    </row>
    <row r="151">
      <c r="A151" s="10"/>
      <c r="B151" s="10"/>
      <c r="C151" s="10"/>
      <c r="D151" s="10"/>
      <c r="E151" s="29"/>
      <c r="F151" s="13"/>
      <c r="G151" s="13"/>
      <c r="H151" s="13"/>
      <c r="I151" s="13"/>
      <c r="J151" s="13"/>
      <c r="K151" s="13"/>
      <c r="L151" s="13"/>
      <c r="M151" s="9"/>
    </row>
    <row r="152">
      <c r="A152" s="10"/>
      <c r="B152" s="10"/>
      <c r="C152" s="10"/>
      <c r="D152" s="10"/>
      <c r="E152" s="29"/>
      <c r="F152" s="13"/>
      <c r="G152" s="13"/>
      <c r="H152" s="13"/>
      <c r="I152" s="13"/>
      <c r="J152" s="13"/>
      <c r="K152" s="13"/>
      <c r="L152" s="13"/>
      <c r="M152" s="9"/>
    </row>
    <row r="153">
      <c r="A153" s="10"/>
      <c r="B153" s="10"/>
      <c r="C153" s="10"/>
      <c r="D153" s="10"/>
      <c r="E153" s="29"/>
      <c r="F153" s="13"/>
      <c r="G153" s="13"/>
      <c r="H153" s="13"/>
      <c r="I153" s="13"/>
      <c r="J153" s="13"/>
      <c r="K153" s="13"/>
      <c r="L153" s="13"/>
      <c r="M153" s="9"/>
    </row>
    <row r="154">
      <c r="A154" s="10"/>
      <c r="B154" s="10"/>
      <c r="C154" s="10"/>
      <c r="D154" s="10"/>
      <c r="E154" s="29"/>
      <c r="F154" s="13"/>
      <c r="G154" s="13"/>
      <c r="H154" s="13"/>
      <c r="I154" s="13"/>
      <c r="J154" s="13"/>
      <c r="K154" s="13"/>
      <c r="L154" s="13"/>
      <c r="M154" s="9"/>
    </row>
    <row r="155">
      <c r="A155" s="10"/>
      <c r="B155" s="10"/>
      <c r="C155" s="10"/>
      <c r="D155" s="10"/>
      <c r="E155" s="29"/>
      <c r="F155" s="13"/>
      <c r="G155" s="13"/>
      <c r="H155" s="13"/>
      <c r="I155" s="13"/>
      <c r="J155" s="13"/>
      <c r="K155" s="13"/>
      <c r="L155" s="13"/>
      <c r="M155" s="9"/>
    </row>
    <row r="156">
      <c r="A156" s="10"/>
      <c r="B156" s="10"/>
      <c r="C156" s="10"/>
      <c r="D156" s="10"/>
      <c r="E156" s="29"/>
      <c r="F156" s="13"/>
      <c r="G156" s="13"/>
      <c r="H156" s="13"/>
      <c r="I156" s="13"/>
      <c r="J156" s="13"/>
      <c r="K156" s="13"/>
      <c r="L156" s="13"/>
      <c r="M156" s="9"/>
    </row>
    <row r="157">
      <c r="A157" s="10"/>
      <c r="B157" s="10"/>
      <c r="C157" s="10"/>
      <c r="D157" s="10"/>
      <c r="E157" s="29"/>
      <c r="F157" s="13"/>
      <c r="G157" s="13"/>
      <c r="H157" s="13"/>
      <c r="I157" s="13"/>
      <c r="J157" s="13"/>
      <c r="K157" s="13"/>
      <c r="L157" s="13"/>
      <c r="M157" s="9"/>
    </row>
    <row r="158">
      <c r="A158" s="10"/>
      <c r="B158" s="10"/>
      <c r="C158" s="10"/>
      <c r="D158" s="10"/>
      <c r="E158" s="29"/>
      <c r="F158" s="13"/>
      <c r="G158" s="13"/>
      <c r="H158" s="13"/>
      <c r="I158" s="13"/>
      <c r="J158" s="13"/>
      <c r="K158" s="13"/>
      <c r="L158" s="13"/>
      <c r="M158" s="9"/>
    </row>
    <row r="159">
      <c r="A159" s="10"/>
      <c r="B159" s="10"/>
      <c r="C159" s="10"/>
      <c r="D159" s="10"/>
      <c r="E159" s="29"/>
      <c r="F159" s="13"/>
      <c r="G159" s="13"/>
      <c r="H159" s="13"/>
      <c r="I159" s="13"/>
      <c r="J159" s="13"/>
      <c r="K159" s="13"/>
      <c r="L159" s="13"/>
      <c r="M159" s="9"/>
    </row>
    <row r="160">
      <c r="A160" s="10"/>
      <c r="B160" s="10"/>
      <c r="C160" s="10"/>
      <c r="D160" s="10"/>
      <c r="E160" s="29"/>
      <c r="F160" s="13"/>
      <c r="G160" s="13"/>
      <c r="H160" s="13"/>
      <c r="I160" s="13"/>
      <c r="J160" s="13"/>
      <c r="K160" s="13"/>
      <c r="L160" s="13"/>
      <c r="M160" s="9"/>
    </row>
    <row r="161">
      <c r="A161" s="10"/>
      <c r="B161" s="10"/>
      <c r="C161" s="10"/>
      <c r="D161" s="10"/>
      <c r="E161" s="29"/>
      <c r="F161" s="13"/>
      <c r="G161" s="13"/>
      <c r="H161" s="13"/>
      <c r="I161" s="13"/>
      <c r="J161" s="13"/>
      <c r="K161" s="13"/>
      <c r="L161" s="13"/>
      <c r="M161" s="9"/>
    </row>
    <row r="162">
      <c r="A162" s="10"/>
      <c r="B162" s="10"/>
      <c r="C162" s="10"/>
      <c r="D162" s="10"/>
      <c r="E162" s="29"/>
      <c r="F162" s="13"/>
      <c r="G162" s="13"/>
      <c r="H162" s="13"/>
      <c r="I162" s="13"/>
      <c r="J162" s="13"/>
      <c r="K162" s="13"/>
      <c r="L162" s="13"/>
      <c r="M162" s="9"/>
    </row>
    <row r="163">
      <c r="A163" s="10"/>
      <c r="B163" s="10"/>
      <c r="C163" s="10"/>
      <c r="D163" s="10"/>
      <c r="E163" s="29"/>
      <c r="F163" s="13"/>
      <c r="G163" s="13"/>
      <c r="H163" s="13"/>
      <c r="I163" s="13"/>
      <c r="J163" s="13"/>
      <c r="K163" s="13"/>
      <c r="L163" s="13"/>
      <c r="M163" s="9"/>
    </row>
    <row r="164">
      <c r="A164" s="10"/>
      <c r="B164" s="10"/>
      <c r="C164" s="10"/>
      <c r="D164" s="10"/>
      <c r="E164" s="29"/>
      <c r="F164" s="13"/>
      <c r="G164" s="13"/>
      <c r="H164" s="13"/>
      <c r="I164" s="13"/>
      <c r="J164" s="13"/>
      <c r="K164" s="13"/>
      <c r="L164" s="13"/>
      <c r="M164" s="9"/>
    </row>
    <row r="165">
      <c r="A165" s="10"/>
      <c r="B165" s="10"/>
      <c r="C165" s="10"/>
      <c r="D165" s="10"/>
      <c r="E165" s="29"/>
      <c r="F165" s="13"/>
      <c r="G165" s="13"/>
      <c r="H165" s="13"/>
      <c r="I165" s="13"/>
      <c r="J165" s="13"/>
      <c r="K165" s="13"/>
      <c r="L165" s="13"/>
      <c r="M165" s="9"/>
    </row>
    <row r="166">
      <c r="A166" s="10"/>
      <c r="B166" s="10"/>
      <c r="C166" s="10"/>
      <c r="D166" s="10"/>
      <c r="E166" s="29"/>
      <c r="F166" s="13"/>
      <c r="G166" s="13"/>
      <c r="H166" s="13"/>
      <c r="I166" s="13"/>
      <c r="J166" s="13"/>
      <c r="K166" s="13"/>
      <c r="L166" s="13"/>
      <c r="M166" s="9"/>
    </row>
    <row r="167">
      <c r="A167" s="10"/>
      <c r="B167" s="10"/>
      <c r="C167" s="10"/>
      <c r="D167" s="10"/>
      <c r="E167" s="29"/>
      <c r="F167" s="13"/>
      <c r="G167" s="13"/>
      <c r="H167" s="13"/>
      <c r="I167" s="13"/>
      <c r="J167" s="13"/>
      <c r="K167" s="13"/>
      <c r="L167" s="13"/>
      <c r="M167" s="9"/>
    </row>
    <row r="168">
      <c r="A168" s="10"/>
      <c r="B168" s="10"/>
      <c r="C168" s="10"/>
      <c r="D168" s="10"/>
      <c r="E168" s="29"/>
      <c r="F168" s="13"/>
      <c r="G168" s="13"/>
      <c r="H168" s="13"/>
      <c r="I168" s="13"/>
      <c r="J168" s="13"/>
      <c r="K168" s="13"/>
      <c r="L168" s="13"/>
      <c r="M168" s="9"/>
    </row>
    <row r="169">
      <c r="A169" s="10"/>
      <c r="B169" s="10"/>
      <c r="C169" s="10"/>
      <c r="D169" s="10"/>
      <c r="E169" s="29"/>
      <c r="F169" s="13"/>
      <c r="G169" s="13"/>
      <c r="H169" s="13"/>
      <c r="I169" s="13"/>
      <c r="J169" s="13"/>
      <c r="K169" s="13"/>
      <c r="L169" s="13"/>
      <c r="M169" s="9"/>
    </row>
    <row r="170">
      <c r="A170" s="10"/>
      <c r="B170" s="10"/>
      <c r="C170" s="10"/>
      <c r="D170" s="10"/>
      <c r="E170" s="29"/>
      <c r="F170" s="13"/>
      <c r="G170" s="13"/>
      <c r="H170" s="13"/>
      <c r="I170" s="13"/>
      <c r="J170" s="13"/>
      <c r="K170" s="13"/>
      <c r="L170" s="13"/>
      <c r="M170" s="9"/>
    </row>
    <row r="171">
      <c r="A171" s="10"/>
      <c r="B171" s="10"/>
      <c r="C171" s="10"/>
      <c r="D171" s="10"/>
      <c r="E171" s="29"/>
      <c r="F171" s="13"/>
      <c r="G171" s="13"/>
      <c r="H171" s="13"/>
      <c r="I171" s="13"/>
      <c r="J171" s="13"/>
      <c r="K171" s="13"/>
      <c r="L171" s="13"/>
      <c r="M171" s="9"/>
    </row>
    <row r="172">
      <c r="A172" s="10"/>
      <c r="B172" s="10"/>
      <c r="C172" s="10"/>
      <c r="D172" s="10"/>
      <c r="E172" s="29"/>
      <c r="F172" s="13"/>
      <c r="G172" s="13"/>
      <c r="H172" s="13"/>
      <c r="I172" s="13"/>
      <c r="J172" s="13"/>
      <c r="K172" s="13"/>
      <c r="L172" s="13"/>
      <c r="M172" s="9"/>
    </row>
    <row r="173">
      <c r="A173" s="10"/>
      <c r="B173" s="10"/>
      <c r="C173" s="10"/>
      <c r="D173" s="10"/>
      <c r="E173" s="29"/>
      <c r="F173" s="13"/>
      <c r="G173" s="13"/>
      <c r="H173" s="13"/>
      <c r="I173" s="13"/>
      <c r="J173" s="13"/>
      <c r="K173" s="13"/>
      <c r="L173" s="13"/>
      <c r="M173" s="9"/>
    </row>
    <row r="174">
      <c r="A174" s="10"/>
      <c r="B174" s="10"/>
      <c r="C174" s="10"/>
      <c r="D174" s="10"/>
      <c r="E174" s="29"/>
      <c r="F174" s="13"/>
      <c r="G174" s="13"/>
      <c r="H174" s="13"/>
      <c r="I174" s="13"/>
      <c r="J174" s="13"/>
      <c r="K174" s="13"/>
      <c r="L174" s="13"/>
      <c r="M174" s="9"/>
    </row>
    <row r="175">
      <c r="A175" s="10"/>
      <c r="B175" s="10"/>
      <c r="C175" s="10"/>
      <c r="D175" s="10"/>
      <c r="E175" s="29"/>
      <c r="F175" s="13"/>
      <c r="G175" s="13"/>
      <c r="H175" s="13"/>
      <c r="I175" s="13"/>
      <c r="J175" s="13"/>
      <c r="K175" s="13"/>
      <c r="L175" s="13"/>
      <c r="M175" s="9"/>
    </row>
    <row r="176">
      <c r="A176" s="10"/>
      <c r="B176" s="10"/>
      <c r="C176" s="10"/>
      <c r="D176" s="10"/>
      <c r="E176" s="29"/>
      <c r="F176" s="13"/>
      <c r="G176" s="13"/>
      <c r="H176" s="13"/>
      <c r="I176" s="13"/>
      <c r="J176" s="13"/>
      <c r="K176" s="13"/>
      <c r="L176" s="13"/>
      <c r="M176" s="9"/>
    </row>
    <row r="177">
      <c r="A177" s="10"/>
      <c r="B177" s="10"/>
      <c r="C177" s="10"/>
      <c r="D177" s="10"/>
      <c r="E177" s="29"/>
      <c r="F177" s="13"/>
      <c r="G177" s="13"/>
      <c r="H177" s="13"/>
      <c r="I177" s="13"/>
      <c r="J177" s="13"/>
      <c r="K177" s="13"/>
      <c r="L177" s="13"/>
      <c r="M177" s="9"/>
    </row>
    <row r="178">
      <c r="A178" s="10"/>
      <c r="B178" s="10"/>
      <c r="C178" s="10"/>
      <c r="D178" s="10"/>
      <c r="E178" s="29"/>
      <c r="F178" s="13"/>
      <c r="G178" s="13"/>
      <c r="H178" s="13"/>
      <c r="I178" s="13"/>
      <c r="J178" s="13"/>
      <c r="K178" s="13"/>
      <c r="L178" s="13"/>
      <c r="M178" s="9"/>
    </row>
    <row r="179">
      <c r="A179" s="10"/>
      <c r="B179" s="10"/>
      <c r="C179" s="10"/>
      <c r="D179" s="10"/>
      <c r="E179" s="29"/>
      <c r="F179" s="13"/>
      <c r="G179" s="13"/>
      <c r="H179" s="13"/>
      <c r="I179" s="13"/>
      <c r="J179" s="13"/>
      <c r="K179" s="13"/>
      <c r="L179" s="13"/>
      <c r="M179" s="9"/>
    </row>
    <row r="180">
      <c r="A180" s="10"/>
      <c r="B180" s="10"/>
      <c r="C180" s="10"/>
      <c r="D180" s="10"/>
      <c r="E180" s="29"/>
      <c r="F180" s="13"/>
      <c r="G180" s="13"/>
      <c r="H180" s="13"/>
      <c r="I180" s="13"/>
      <c r="J180" s="13"/>
      <c r="K180" s="13"/>
      <c r="L180" s="13"/>
      <c r="M180" s="9"/>
    </row>
    <row r="181">
      <c r="A181" s="10"/>
      <c r="B181" s="10"/>
      <c r="C181" s="10"/>
      <c r="D181" s="10"/>
      <c r="E181" s="29"/>
      <c r="F181" s="13"/>
      <c r="G181" s="13"/>
      <c r="H181" s="13"/>
      <c r="I181" s="13"/>
      <c r="J181" s="13"/>
      <c r="K181" s="13"/>
      <c r="L181" s="13"/>
      <c r="M181" s="9"/>
    </row>
    <row r="182">
      <c r="A182" s="10"/>
      <c r="B182" s="10"/>
      <c r="C182" s="10"/>
      <c r="D182" s="10"/>
      <c r="E182" s="29"/>
      <c r="F182" s="13"/>
      <c r="G182" s="13"/>
      <c r="H182" s="13"/>
      <c r="I182" s="13"/>
      <c r="J182" s="13"/>
      <c r="K182" s="13"/>
      <c r="L182" s="13"/>
      <c r="M182" s="9"/>
    </row>
    <row r="183">
      <c r="A183" s="10"/>
      <c r="B183" s="10"/>
      <c r="C183" s="10"/>
      <c r="D183" s="10"/>
      <c r="E183" s="29"/>
      <c r="F183" s="13"/>
      <c r="G183" s="13"/>
      <c r="H183" s="13"/>
      <c r="I183" s="13"/>
      <c r="J183" s="13"/>
      <c r="K183" s="13"/>
      <c r="L183" s="13"/>
      <c r="M183" s="9"/>
    </row>
    <row r="184">
      <c r="A184" s="10"/>
      <c r="B184" s="10"/>
      <c r="C184" s="10"/>
      <c r="D184" s="10"/>
      <c r="E184" s="29"/>
      <c r="F184" s="13"/>
      <c r="G184" s="13"/>
      <c r="H184" s="13"/>
      <c r="I184" s="13"/>
      <c r="J184" s="13"/>
      <c r="K184" s="13"/>
      <c r="L184" s="13"/>
      <c r="M184" s="9"/>
    </row>
    <row r="185">
      <c r="A185" s="10"/>
      <c r="B185" s="10"/>
      <c r="C185" s="10"/>
      <c r="D185" s="10"/>
      <c r="E185" s="29"/>
      <c r="F185" s="13"/>
      <c r="G185" s="13"/>
      <c r="H185" s="13"/>
      <c r="I185" s="13"/>
      <c r="J185" s="13"/>
      <c r="K185" s="13"/>
      <c r="L185" s="13"/>
      <c r="M185" s="9"/>
    </row>
    <row r="186">
      <c r="A186" s="10"/>
      <c r="B186" s="10"/>
      <c r="C186" s="10"/>
      <c r="D186" s="10"/>
      <c r="E186" s="29"/>
      <c r="F186" s="13"/>
      <c r="G186" s="13"/>
      <c r="H186" s="13"/>
      <c r="I186" s="13"/>
      <c r="J186" s="13"/>
      <c r="K186" s="13"/>
      <c r="L186" s="13"/>
      <c r="M186" s="9"/>
    </row>
    <row r="187">
      <c r="A187" s="10"/>
      <c r="B187" s="10"/>
      <c r="C187" s="10"/>
      <c r="D187" s="10"/>
      <c r="E187" s="29"/>
      <c r="F187" s="13"/>
      <c r="G187" s="13"/>
      <c r="H187" s="13"/>
      <c r="I187" s="13"/>
      <c r="J187" s="13"/>
      <c r="K187" s="13"/>
      <c r="L187" s="13"/>
      <c r="M187" s="9"/>
    </row>
    <row r="188">
      <c r="A188" s="10"/>
      <c r="B188" s="10"/>
      <c r="C188" s="10"/>
      <c r="D188" s="10"/>
      <c r="E188" s="29"/>
      <c r="F188" s="13"/>
      <c r="G188" s="13"/>
      <c r="H188" s="13"/>
      <c r="I188" s="13"/>
      <c r="J188" s="13"/>
      <c r="K188" s="13"/>
      <c r="L188" s="13"/>
      <c r="M188" s="9"/>
    </row>
    <row r="189">
      <c r="A189" s="10"/>
      <c r="B189" s="10"/>
      <c r="C189" s="10"/>
      <c r="D189" s="10"/>
      <c r="E189" s="29"/>
      <c r="F189" s="13"/>
      <c r="G189" s="13"/>
      <c r="H189" s="13"/>
      <c r="I189" s="13"/>
      <c r="J189" s="13"/>
      <c r="K189" s="13"/>
      <c r="L189" s="13"/>
      <c r="M189" s="9"/>
    </row>
    <row r="190">
      <c r="A190" s="10"/>
      <c r="B190" s="10"/>
      <c r="C190" s="10"/>
      <c r="D190" s="10"/>
      <c r="E190" s="29"/>
      <c r="F190" s="13"/>
      <c r="G190" s="13"/>
      <c r="H190" s="13"/>
      <c r="I190" s="13"/>
      <c r="J190" s="13"/>
      <c r="K190" s="13"/>
      <c r="L190" s="13"/>
      <c r="M190" s="9"/>
    </row>
    <row r="191">
      <c r="A191" s="10"/>
      <c r="B191" s="10"/>
      <c r="C191" s="10"/>
      <c r="D191" s="10"/>
      <c r="E191" s="29"/>
      <c r="F191" s="13"/>
      <c r="G191" s="13"/>
      <c r="H191" s="13"/>
      <c r="I191" s="13"/>
      <c r="J191" s="13"/>
      <c r="K191" s="13"/>
      <c r="L191" s="13"/>
      <c r="M191" s="9"/>
    </row>
    <row r="192">
      <c r="A192" s="10"/>
      <c r="B192" s="10"/>
      <c r="C192" s="10"/>
      <c r="D192" s="10"/>
      <c r="E192" s="29"/>
      <c r="F192" s="13"/>
      <c r="G192" s="13"/>
      <c r="H192" s="13"/>
      <c r="I192" s="13"/>
      <c r="J192" s="13"/>
      <c r="K192" s="13"/>
      <c r="L192" s="13"/>
      <c r="M192" s="9"/>
    </row>
    <row r="193">
      <c r="A193" s="10"/>
      <c r="B193" s="10"/>
      <c r="C193" s="10"/>
      <c r="D193" s="10"/>
      <c r="E193" s="29"/>
      <c r="F193" s="13"/>
      <c r="G193" s="13"/>
      <c r="H193" s="13"/>
      <c r="I193" s="13"/>
      <c r="J193" s="13"/>
      <c r="K193" s="13"/>
      <c r="L193" s="13"/>
      <c r="M193" s="9"/>
    </row>
    <row r="194">
      <c r="A194" s="10"/>
      <c r="B194" s="10"/>
      <c r="C194" s="10"/>
      <c r="D194" s="10"/>
      <c r="E194" s="29"/>
      <c r="F194" s="13"/>
      <c r="G194" s="13"/>
      <c r="H194" s="13"/>
      <c r="I194" s="13"/>
      <c r="J194" s="13"/>
      <c r="K194" s="13"/>
      <c r="L194" s="13"/>
      <c r="M194" s="9"/>
    </row>
    <row r="195">
      <c r="A195" s="10"/>
      <c r="B195" s="10"/>
      <c r="C195" s="10"/>
      <c r="D195" s="10"/>
      <c r="E195" s="29"/>
      <c r="F195" s="13"/>
      <c r="G195" s="13"/>
      <c r="H195" s="13"/>
      <c r="I195" s="13"/>
      <c r="J195" s="13"/>
      <c r="K195" s="13"/>
      <c r="L195" s="13"/>
      <c r="M195" s="9"/>
    </row>
    <row r="196">
      <c r="A196" s="10"/>
      <c r="B196" s="10"/>
      <c r="C196" s="10"/>
      <c r="D196" s="10"/>
      <c r="E196" s="29"/>
      <c r="F196" s="13"/>
      <c r="G196" s="13"/>
      <c r="H196" s="13"/>
      <c r="I196" s="13"/>
      <c r="J196" s="13"/>
      <c r="K196" s="13"/>
      <c r="L196" s="13"/>
      <c r="M196" s="9"/>
    </row>
    <row r="197">
      <c r="A197" s="10"/>
      <c r="B197" s="10"/>
      <c r="C197" s="10"/>
      <c r="D197" s="10"/>
      <c r="E197" s="29"/>
      <c r="F197" s="13"/>
      <c r="G197" s="13"/>
      <c r="H197" s="13"/>
      <c r="I197" s="13"/>
      <c r="J197" s="13"/>
      <c r="K197" s="13"/>
      <c r="L197" s="13"/>
      <c r="M197" s="9"/>
    </row>
    <row r="198">
      <c r="A198" s="10"/>
      <c r="B198" s="10"/>
      <c r="C198" s="10"/>
      <c r="D198" s="10"/>
      <c r="E198" s="29"/>
      <c r="F198" s="13"/>
      <c r="G198" s="13"/>
      <c r="H198" s="13"/>
      <c r="I198" s="13"/>
      <c r="J198" s="13"/>
      <c r="K198" s="13"/>
      <c r="L198" s="13"/>
      <c r="M198" s="9"/>
    </row>
    <row r="199">
      <c r="A199" s="10"/>
      <c r="B199" s="10"/>
      <c r="C199" s="10"/>
      <c r="D199" s="10"/>
      <c r="E199" s="29"/>
      <c r="F199" s="13"/>
      <c r="G199" s="13"/>
      <c r="H199" s="13"/>
      <c r="I199" s="13"/>
      <c r="J199" s="13"/>
      <c r="K199" s="13"/>
      <c r="L199" s="13"/>
      <c r="M199" s="9"/>
    </row>
    <row r="200">
      <c r="A200" s="10"/>
      <c r="B200" s="10"/>
      <c r="C200" s="10"/>
      <c r="D200" s="10"/>
      <c r="E200" s="29"/>
      <c r="F200" s="13"/>
      <c r="G200" s="13"/>
      <c r="H200" s="13"/>
      <c r="I200" s="13"/>
      <c r="J200" s="13"/>
      <c r="K200" s="13"/>
      <c r="L200" s="13"/>
      <c r="M200" s="9"/>
    </row>
    <row r="201">
      <c r="A201" s="10"/>
      <c r="B201" s="10"/>
      <c r="C201" s="10"/>
      <c r="D201" s="10"/>
      <c r="E201" s="29"/>
      <c r="F201" s="13"/>
      <c r="G201" s="13"/>
      <c r="H201" s="13"/>
      <c r="I201" s="13"/>
      <c r="J201" s="13"/>
      <c r="K201" s="13"/>
      <c r="L201" s="13"/>
      <c r="M201" s="9"/>
    </row>
    <row r="202">
      <c r="A202" s="10"/>
      <c r="B202" s="10"/>
      <c r="C202" s="10"/>
      <c r="D202" s="10"/>
      <c r="E202" s="29"/>
      <c r="F202" s="13"/>
      <c r="G202" s="13"/>
      <c r="H202" s="13"/>
      <c r="I202" s="13"/>
      <c r="J202" s="13"/>
      <c r="K202" s="13"/>
      <c r="L202" s="13"/>
      <c r="M202" s="9"/>
    </row>
    <row r="203">
      <c r="A203" s="10"/>
      <c r="B203" s="10"/>
      <c r="C203" s="10"/>
      <c r="D203" s="10"/>
      <c r="E203" s="29"/>
      <c r="F203" s="13"/>
      <c r="G203" s="13"/>
      <c r="H203" s="13"/>
      <c r="I203" s="13"/>
      <c r="J203" s="13"/>
      <c r="K203" s="13"/>
      <c r="L203" s="13"/>
      <c r="M203" s="9"/>
    </row>
    <row r="204">
      <c r="A204" s="10"/>
      <c r="B204" s="10"/>
      <c r="C204" s="10"/>
      <c r="D204" s="10"/>
      <c r="E204" s="29"/>
      <c r="F204" s="13"/>
      <c r="G204" s="13"/>
      <c r="H204" s="13"/>
      <c r="I204" s="13"/>
      <c r="J204" s="13"/>
      <c r="K204" s="13"/>
      <c r="L204" s="13"/>
      <c r="M204" s="9"/>
    </row>
    <row r="205">
      <c r="A205" s="10"/>
      <c r="B205" s="10"/>
      <c r="C205" s="10"/>
      <c r="D205" s="10"/>
      <c r="E205" s="29"/>
      <c r="F205" s="13"/>
      <c r="G205" s="13"/>
      <c r="H205" s="13"/>
      <c r="I205" s="13"/>
      <c r="J205" s="13"/>
      <c r="K205" s="13"/>
      <c r="L205" s="13"/>
      <c r="M205" s="9"/>
    </row>
    <row r="206">
      <c r="A206" s="10"/>
      <c r="B206" s="10"/>
      <c r="C206" s="10"/>
      <c r="D206" s="10"/>
      <c r="E206" s="29"/>
      <c r="F206" s="13"/>
      <c r="G206" s="13"/>
      <c r="H206" s="13"/>
      <c r="I206" s="13"/>
      <c r="J206" s="13"/>
      <c r="K206" s="13"/>
      <c r="L206" s="13"/>
      <c r="M206" s="9"/>
    </row>
    <row r="207">
      <c r="A207" s="10"/>
      <c r="B207" s="10"/>
      <c r="C207" s="10"/>
      <c r="D207" s="10"/>
      <c r="E207" s="29"/>
      <c r="F207" s="13"/>
      <c r="G207" s="13"/>
      <c r="H207" s="13"/>
      <c r="I207" s="13"/>
      <c r="J207" s="13"/>
      <c r="K207" s="13"/>
      <c r="L207" s="13"/>
      <c r="M207" s="9"/>
    </row>
    <row r="208">
      <c r="A208" s="10"/>
      <c r="B208" s="10"/>
      <c r="C208" s="10"/>
      <c r="D208" s="10"/>
      <c r="E208" s="29"/>
      <c r="F208" s="13"/>
      <c r="G208" s="13"/>
      <c r="H208" s="13"/>
      <c r="I208" s="13"/>
      <c r="J208" s="13"/>
      <c r="K208" s="13"/>
      <c r="L208" s="13"/>
      <c r="M208" s="9"/>
    </row>
    <row r="209">
      <c r="A209" s="10"/>
      <c r="B209" s="10"/>
      <c r="C209" s="10"/>
      <c r="D209" s="10"/>
      <c r="E209" s="29"/>
      <c r="F209" s="13"/>
      <c r="G209" s="13"/>
      <c r="H209" s="13"/>
      <c r="I209" s="13"/>
      <c r="J209" s="13"/>
      <c r="K209" s="13"/>
      <c r="L209" s="13"/>
      <c r="M209" s="9"/>
    </row>
    <row r="210">
      <c r="A210" s="10"/>
      <c r="B210" s="10"/>
      <c r="C210" s="10"/>
      <c r="D210" s="10"/>
      <c r="E210" s="29"/>
      <c r="F210" s="13"/>
      <c r="G210" s="13"/>
      <c r="H210" s="13"/>
      <c r="I210" s="13"/>
      <c r="J210" s="13"/>
      <c r="K210" s="13"/>
      <c r="L210" s="13"/>
      <c r="M210" s="9"/>
    </row>
    <row r="211">
      <c r="A211" s="10"/>
      <c r="B211" s="10"/>
      <c r="C211" s="10"/>
      <c r="D211" s="10"/>
      <c r="E211" s="29"/>
      <c r="F211" s="13"/>
      <c r="G211" s="13"/>
      <c r="H211" s="13"/>
      <c r="I211" s="13"/>
      <c r="J211" s="13"/>
      <c r="K211" s="13"/>
      <c r="L211" s="13"/>
      <c r="M211" s="9"/>
    </row>
    <row r="212">
      <c r="A212" s="10"/>
      <c r="B212" s="10"/>
      <c r="C212" s="10"/>
      <c r="D212" s="10"/>
      <c r="E212" s="29"/>
      <c r="F212" s="13"/>
      <c r="G212" s="13"/>
      <c r="H212" s="13"/>
      <c r="I212" s="13"/>
      <c r="J212" s="13"/>
      <c r="K212" s="13"/>
      <c r="L212" s="13"/>
      <c r="M212" s="9"/>
    </row>
    <row r="213">
      <c r="A213" s="10"/>
      <c r="B213" s="10"/>
      <c r="C213" s="10"/>
      <c r="D213" s="10"/>
      <c r="E213" s="29"/>
      <c r="F213" s="13"/>
      <c r="G213" s="13"/>
      <c r="H213" s="13"/>
      <c r="I213" s="13"/>
      <c r="J213" s="13"/>
      <c r="K213" s="13"/>
      <c r="L213" s="13"/>
      <c r="M213" s="9"/>
    </row>
    <row r="214">
      <c r="A214" s="10"/>
      <c r="B214" s="10"/>
      <c r="C214" s="10"/>
      <c r="D214" s="10"/>
      <c r="E214" s="29"/>
      <c r="F214" s="13"/>
      <c r="G214" s="13"/>
      <c r="H214" s="13"/>
      <c r="I214" s="13"/>
      <c r="J214" s="13"/>
      <c r="K214" s="13"/>
      <c r="L214" s="13"/>
      <c r="M214" s="9"/>
    </row>
    <row r="215">
      <c r="A215" s="10"/>
      <c r="B215" s="10"/>
      <c r="C215" s="10"/>
      <c r="D215" s="10"/>
      <c r="E215" s="29"/>
      <c r="F215" s="13"/>
      <c r="G215" s="13"/>
      <c r="H215" s="13"/>
      <c r="I215" s="13"/>
      <c r="J215" s="13"/>
      <c r="K215" s="13"/>
      <c r="L215" s="13"/>
      <c r="M215" s="9"/>
    </row>
    <row r="216">
      <c r="A216" s="10"/>
      <c r="B216" s="10"/>
      <c r="C216" s="10"/>
      <c r="D216" s="10"/>
      <c r="E216" s="29"/>
      <c r="F216" s="13"/>
      <c r="G216" s="13"/>
      <c r="H216" s="13"/>
      <c r="I216" s="13"/>
      <c r="J216" s="13"/>
      <c r="K216" s="13"/>
      <c r="L216" s="13"/>
      <c r="M216" s="9"/>
    </row>
    <row r="217">
      <c r="A217" s="10"/>
      <c r="B217" s="10"/>
      <c r="C217" s="10"/>
      <c r="D217" s="10"/>
      <c r="E217" s="29"/>
      <c r="F217" s="13"/>
      <c r="G217" s="13"/>
      <c r="H217" s="13"/>
      <c r="I217" s="13"/>
      <c r="J217" s="13"/>
      <c r="K217" s="13"/>
      <c r="L217" s="13"/>
      <c r="M217" s="9"/>
    </row>
    <row r="218">
      <c r="A218" s="10"/>
      <c r="B218" s="10"/>
      <c r="C218" s="10"/>
      <c r="D218" s="10"/>
      <c r="E218" s="29"/>
      <c r="F218" s="13"/>
      <c r="G218" s="13"/>
      <c r="H218" s="13"/>
      <c r="I218" s="13"/>
      <c r="J218" s="13"/>
      <c r="K218" s="13"/>
      <c r="L218" s="13"/>
      <c r="M218" s="9"/>
    </row>
    <row r="219">
      <c r="A219" s="10"/>
      <c r="B219" s="10"/>
      <c r="C219" s="10"/>
      <c r="D219" s="10"/>
      <c r="E219" s="29"/>
      <c r="F219" s="13"/>
      <c r="G219" s="13"/>
      <c r="H219" s="13"/>
      <c r="I219" s="13"/>
      <c r="J219" s="13"/>
      <c r="K219" s="13"/>
      <c r="L219" s="13"/>
      <c r="M219" s="9"/>
    </row>
    <row r="220">
      <c r="A220" s="10"/>
      <c r="B220" s="10"/>
      <c r="C220" s="10"/>
      <c r="D220" s="10"/>
      <c r="E220" s="29"/>
      <c r="F220" s="13"/>
      <c r="G220" s="13"/>
      <c r="H220" s="13"/>
      <c r="I220" s="13"/>
      <c r="J220" s="13"/>
      <c r="K220" s="13"/>
      <c r="L220" s="13"/>
      <c r="M220" s="9"/>
    </row>
    <row r="221">
      <c r="A221" s="10"/>
      <c r="B221" s="10"/>
      <c r="C221" s="10"/>
      <c r="D221" s="10"/>
      <c r="E221" s="29"/>
      <c r="F221" s="13"/>
      <c r="G221" s="13"/>
      <c r="H221" s="13"/>
      <c r="I221" s="13"/>
      <c r="J221" s="13"/>
      <c r="K221" s="13"/>
      <c r="L221" s="13"/>
      <c r="M221" s="9"/>
    </row>
    <row r="222">
      <c r="A222" s="10"/>
      <c r="B222" s="10"/>
      <c r="C222" s="10"/>
      <c r="D222" s="10"/>
      <c r="E222" s="29"/>
      <c r="F222" s="13"/>
      <c r="G222" s="13"/>
      <c r="H222" s="13"/>
      <c r="I222" s="13"/>
      <c r="J222" s="13"/>
      <c r="K222" s="13"/>
      <c r="L222" s="13"/>
      <c r="M222" s="9"/>
    </row>
    <row r="223">
      <c r="A223" s="10"/>
      <c r="B223" s="10"/>
      <c r="C223" s="10"/>
      <c r="D223" s="10"/>
      <c r="E223" s="29"/>
      <c r="F223" s="13"/>
      <c r="G223" s="13"/>
      <c r="H223" s="13"/>
      <c r="I223" s="13"/>
      <c r="J223" s="13"/>
      <c r="K223" s="13"/>
      <c r="L223" s="13"/>
      <c r="M223" s="9"/>
    </row>
    <row r="224">
      <c r="A224" s="10"/>
      <c r="B224" s="10"/>
      <c r="C224" s="10"/>
      <c r="D224" s="10"/>
      <c r="E224" s="29"/>
      <c r="F224" s="13"/>
      <c r="G224" s="13"/>
      <c r="H224" s="13"/>
      <c r="I224" s="13"/>
      <c r="J224" s="13"/>
      <c r="K224" s="13"/>
      <c r="L224" s="13"/>
      <c r="M224" s="9"/>
    </row>
    <row r="225">
      <c r="A225" s="10"/>
      <c r="B225" s="10"/>
      <c r="C225" s="10"/>
      <c r="D225" s="10"/>
      <c r="E225" s="29"/>
      <c r="F225" s="13"/>
      <c r="G225" s="13"/>
      <c r="H225" s="13"/>
      <c r="I225" s="13"/>
      <c r="J225" s="13"/>
      <c r="K225" s="13"/>
      <c r="L225" s="13"/>
      <c r="M225" s="9"/>
    </row>
    <row r="226">
      <c r="A226" s="10"/>
      <c r="B226" s="10"/>
      <c r="C226" s="10"/>
      <c r="D226" s="10"/>
      <c r="E226" s="29"/>
      <c r="F226" s="13"/>
      <c r="G226" s="13"/>
      <c r="H226" s="13"/>
      <c r="I226" s="13"/>
      <c r="J226" s="13"/>
      <c r="K226" s="13"/>
      <c r="L226" s="13"/>
      <c r="M226" s="9"/>
    </row>
    <row r="227">
      <c r="A227" s="10"/>
      <c r="B227" s="10"/>
      <c r="C227" s="10"/>
      <c r="D227" s="10"/>
      <c r="E227" s="29"/>
      <c r="F227" s="13"/>
      <c r="G227" s="13"/>
      <c r="H227" s="13"/>
      <c r="I227" s="13"/>
      <c r="J227" s="13"/>
      <c r="K227" s="13"/>
      <c r="L227" s="13"/>
      <c r="M227" s="9"/>
    </row>
    <row r="228">
      <c r="A228" s="10"/>
      <c r="B228" s="10"/>
      <c r="C228" s="10"/>
      <c r="D228" s="10"/>
      <c r="E228" s="29"/>
      <c r="F228" s="13"/>
      <c r="G228" s="13"/>
      <c r="H228" s="13"/>
      <c r="I228" s="13"/>
      <c r="J228" s="13"/>
      <c r="K228" s="13"/>
      <c r="L228" s="13"/>
      <c r="M228" s="9"/>
    </row>
    <row r="229">
      <c r="A229" s="10"/>
      <c r="B229" s="10"/>
      <c r="C229" s="10"/>
      <c r="D229" s="10"/>
      <c r="E229" s="29"/>
      <c r="F229" s="13"/>
      <c r="G229" s="13"/>
      <c r="H229" s="13"/>
      <c r="I229" s="13"/>
      <c r="J229" s="13"/>
      <c r="K229" s="13"/>
      <c r="L229" s="13"/>
      <c r="M229" s="9"/>
    </row>
    <row r="230">
      <c r="A230" s="10"/>
      <c r="B230" s="10"/>
      <c r="C230" s="10"/>
      <c r="D230" s="10"/>
      <c r="E230" s="29"/>
      <c r="F230" s="13"/>
      <c r="G230" s="13"/>
      <c r="H230" s="13"/>
      <c r="I230" s="13"/>
      <c r="J230" s="13"/>
      <c r="K230" s="13"/>
      <c r="L230" s="13"/>
      <c r="M230" s="9"/>
    </row>
    <row r="231">
      <c r="A231" s="10"/>
      <c r="B231" s="10"/>
      <c r="C231" s="10"/>
      <c r="D231" s="10"/>
      <c r="E231" s="29"/>
      <c r="F231" s="13"/>
      <c r="G231" s="13"/>
      <c r="H231" s="13"/>
      <c r="I231" s="13"/>
      <c r="J231" s="13"/>
      <c r="K231" s="13"/>
      <c r="L231" s="13"/>
      <c r="M231" s="9"/>
    </row>
    <row r="232">
      <c r="A232" s="10"/>
      <c r="B232" s="10"/>
      <c r="C232" s="10"/>
      <c r="D232" s="10"/>
      <c r="E232" s="29"/>
      <c r="F232" s="13"/>
      <c r="G232" s="13"/>
      <c r="H232" s="13"/>
      <c r="I232" s="13"/>
      <c r="J232" s="13"/>
      <c r="K232" s="13"/>
      <c r="L232" s="13"/>
      <c r="M232" s="9"/>
    </row>
    <row r="233">
      <c r="A233" s="10"/>
      <c r="B233" s="10"/>
      <c r="C233" s="10"/>
      <c r="D233" s="10"/>
      <c r="E233" s="29"/>
      <c r="F233" s="13"/>
      <c r="G233" s="13"/>
      <c r="H233" s="13"/>
      <c r="I233" s="13"/>
      <c r="J233" s="13"/>
      <c r="K233" s="13"/>
      <c r="L233" s="13"/>
      <c r="M233" s="9"/>
    </row>
    <row r="234">
      <c r="A234" s="10"/>
      <c r="B234" s="10"/>
      <c r="C234" s="10"/>
      <c r="D234" s="10"/>
      <c r="E234" s="29"/>
      <c r="F234" s="13"/>
      <c r="G234" s="13"/>
      <c r="H234" s="13"/>
      <c r="I234" s="13"/>
      <c r="J234" s="13"/>
      <c r="K234" s="13"/>
      <c r="L234" s="13"/>
      <c r="M234" s="9"/>
    </row>
    <row r="235">
      <c r="A235" s="10"/>
      <c r="B235" s="10"/>
      <c r="C235" s="10"/>
      <c r="D235" s="10"/>
      <c r="E235" s="29"/>
      <c r="F235" s="13"/>
      <c r="G235" s="13"/>
      <c r="H235" s="13"/>
      <c r="I235" s="13"/>
      <c r="J235" s="13"/>
      <c r="K235" s="13"/>
      <c r="L235" s="13"/>
      <c r="M235" s="9"/>
    </row>
    <row r="236">
      <c r="A236" s="10"/>
      <c r="B236" s="10"/>
      <c r="C236" s="10"/>
      <c r="D236" s="10"/>
      <c r="E236" s="29"/>
      <c r="F236" s="13"/>
      <c r="G236" s="13"/>
      <c r="H236" s="13"/>
      <c r="I236" s="13"/>
      <c r="J236" s="13"/>
      <c r="K236" s="13"/>
      <c r="L236" s="13"/>
      <c r="M236" s="9"/>
    </row>
    <row r="237">
      <c r="A237" s="10"/>
      <c r="B237" s="10"/>
      <c r="C237" s="10"/>
      <c r="D237" s="10"/>
      <c r="E237" s="29"/>
      <c r="F237" s="13"/>
      <c r="G237" s="13"/>
      <c r="H237" s="13"/>
      <c r="I237" s="13"/>
      <c r="J237" s="13"/>
      <c r="K237" s="13"/>
      <c r="L237" s="13"/>
      <c r="M237" s="9"/>
    </row>
    <row r="238">
      <c r="A238" s="10"/>
      <c r="B238" s="10"/>
      <c r="C238" s="10"/>
      <c r="D238" s="10"/>
      <c r="E238" s="29"/>
      <c r="F238" s="13"/>
      <c r="G238" s="13"/>
      <c r="H238" s="13"/>
      <c r="I238" s="13"/>
      <c r="J238" s="13"/>
      <c r="K238" s="13"/>
      <c r="L238" s="13"/>
      <c r="M238" s="9"/>
    </row>
    <row r="239">
      <c r="A239" s="10"/>
      <c r="B239" s="10"/>
      <c r="C239" s="10"/>
      <c r="D239" s="10"/>
      <c r="E239" s="29"/>
      <c r="F239" s="13"/>
      <c r="G239" s="13"/>
      <c r="H239" s="13"/>
      <c r="I239" s="13"/>
      <c r="J239" s="13"/>
      <c r="K239" s="13"/>
      <c r="L239" s="13"/>
      <c r="M239" s="9"/>
    </row>
    <row r="240">
      <c r="A240" s="10"/>
      <c r="B240" s="10"/>
      <c r="C240" s="10"/>
      <c r="D240" s="10"/>
      <c r="E240" s="29"/>
      <c r="F240" s="13"/>
      <c r="G240" s="13"/>
      <c r="H240" s="13"/>
      <c r="I240" s="13"/>
      <c r="J240" s="13"/>
      <c r="K240" s="13"/>
      <c r="L240" s="13"/>
      <c r="M240" s="9"/>
    </row>
    <row r="241">
      <c r="A241" s="10"/>
      <c r="B241" s="10"/>
      <c r="C241" s="10"/>
      <c r="D241" s="10"/>
      <c r="E241" s="29"/>
      <c r="F241" s="13"/>
      <c r="G241" s="13"/>
      <c r="H241" s="13"/>
      <c r="I241" s="13"/>
      <c r="J241" s="13"/>
      <c r="K241" s="13"/>
      <c r="L241" s="13"/>
      <c r="M241" s="9"/>
    </row>
    <row r="242">
      <c r="A242" s="10"/>
      <c r="B242" s="10"/>
      <c r="C242" s="10"/>
      <c r="D242" s="10"/>
      <c r="E242" s="29"/>
      <c r="F242" s="13"/>
      <c r="G242" s="13"/>
      <c r="H242" s="13"/>
      <c r="I242" s="13"/>
      <c r="J242" s="13"/>
      <c r="K242" s="13"/>
      <c r="L242" s="13"/>
      <c r="M242" s="9"/>
    </row>
    <row r="243">
      <c r="A243" s="10"/>
      <c r="B243" s="10"/>
      <c r="C243" s="10"/>
      <c r="D243" s="10"/>
      <c r="E243" s="29"/>
      <c r="F243" s="13"/>
      <c r="G243" s="13"/>
      <c r="H243" s="13"/>
      <c r="I243" s="13"/>
      <c r="J243" s="13"/>
      <c r="K243" s="13"/>
      <c r="L243" s="13"/>
      <c r="M243" s="9"/>
    </row>
    <row r="244">
      <c r="A244" s="10"/>
      <c r="B244" s="10"/>
      <c r="C244" s="10"/>
      <c r="D244" s="10"/>
      <c r="E244" s="29"/>
      <c r="F244" s="13"/>
      <c r="G244" s="13"/>
      <c r="H244" s="13"/>
      <c r="I244" s="13"/>
      <c r="J244" s="13"/>
      <c r="K244" s="13"/>
      <c r="L244" s="13"/>
      <c r="M244" s="9"/>
    </row>
    <row r="245">
      <c r="A245" s="10"/>
      <c r="B245" s="10"/>
      <c r="C245" s="10"/>
      <c r="D245" s="10"/>
      <c r="E245" s="29"/>
      <c r="F245" s="13"/>
      <c r="G245" s="13"/>
      <c r="H245" s="13"/>
      <c r="I245" s="13"/>
      <c r="J245" s="13"/>
      <c r="K245" s="13"/>
      <c r="L245" s="13"/>
      <c r="M245" s="9"/>
    </row>
    <row r="246">
      <c r="A246" s="10"/>
      <c r="B246" s="10"/>
      <c r="C246" s="10"/>
      <c r="D246" s="10"/>
      <c r="E246" s="29"/>
      <c r="F246" s="13"/>
      <c r="G246" s="13"/>
      <c r="H246" s="13"/>
      <c r="I246" s="13"/>
      <c r="J246" s="13"/>
      <c r="K246" s="13"/>
      <c r="L246" s="13"/>
      <c r="M246" s="9"/>
    </row>
    <row r="247">
      <c r="A247" s="10"/>
      <c r="B247" s="10"/>
      <c r="C247" s="10"/>
      <c r="D247" s="10"/>
      <c r="E247" s="29"/>
      <c r="F247" s="13"/>
      <c r="G247" s="13"/>
      <c r="H247" s="13"/>
      <c r="I247" s="13"/>
      <c r="J247" s="13"/>
      <c r="K247" s="13"/>
      <c r="L247" s="13"/>
      <c r="M247" s="9"/>
    </row>
    <row r="248">
      <c r="A248" s="10"/>
      <c r="B248" s="10"/>
      <c r="C248" s="10"/>
      <c r="D248" s="10"/>
      <c r="E248" s="29"/>
      <c r="F248" s="13"/>
      <c r="G248" s="13"/>
      <c r="H248" s="13"/>
      <c r="I248" s="13"/>
      <c r="J248" s="13"/>
      <c r="K248" s="13"/>
      <c r="L248" s="13"/>
      <c r="M248" s="9"/>
    </row>
    <row r="249">
      <c r="A249" s="10"/>
      <c r="B249" s="10"/>
      <c r="C249" s="10"/>
      <c r="D249" s="10"/>
      <c r="E249" s="29"/>
      <c r="F249" s="13"/>
      <c r="G249" s="13"/>
      <c r="H249" s="13"/>
      <c r="I249" s="13"/>
      <c r="J249" s="13"/>
      <c r="K249" s="13"/>
      <c r="L249" s="13"/>
      <c r="M249" s="9"/>
    </row>
    <row r="250">
      <c r="A250" s="10"/>
      <c r="B250" s="10"/>
      <c r="C250" s="10"/>
      <c r="D250" s="10"/>
      <c r="E250" s="29"/>
      <c r="F250" s="13"/>
      <c r="G250" s="13"/>
      <c r="H250" s="13"/>
      <c r="I250" s="13"/>
      <c r="J250" s="13"/>
      <c r="K250" s="13"/>
      <c r="L250" s="13"/>
      <c r="M250" s="9"/>
    </row>
    <row r="251">
      <c r="A251" s="10"/>
      <c r="B251" s="10"/>
      <c r="C251" s="10"/>
      <c r="D251" s="10"/>
      <c r="E251" s="29"/>
      <c r="F251" s="13"/>
      <c r="G251" s="13"/>
      <c r="H251" s="13"/>
      <c r="I251" s="13"/>
      <c r="J251" s="13"/>
      <c r="K251" s="13"/>
      <c r="L251" s="13"/>
      <c r="M251" s="9"/>
    </row>
    <row r="252">
      <c r="A252" s="10"/>
      <c r="B252" s="10"/>
      <c r="C252" s="10"/>
      <c r="D252" s="10"/>
      <c r="E252" s="29"/>
      <c r="F252" s="13"/>
      <c r="G252" s="13"/>
      <c r="H252" s="13"/>
      <c r="I252" s="13"/>
      <c r="J252" s="13"/>
      <c r="K252" s="13"/>
      <c r="L252" s="13"/>
      <c r="M252" s="9"/>
    </row>
    <row r="253">
      <c r="A253" s="10"/>
      <c r="B253" s="10"/>
      <c r="C253" s="10"/>
      <c r="D253" s="10"/>
      <c r="E253" s="29"/>
      <c r="F253" s="13"/>
      <c r="G253" s="13"/>
      <c r="H253" s="13"/>
      <c r="I253" s="13"/>
      <c r="J253" s="13"/>
      <c r="K253" s="13"/>
      <c r="L253" s="13"/>
      <c r="M253" s="9"/>
    </row>
    <row r="254">
      <c r="A254" s="10"/>
      <c r="B254" s="10"/>
      <c r="C254" s="10"/>
      <c r="D254" s="10"/>
      <c r="E254" s="29"/>
      <c r="F254" s="13"/>
      <c r="G254" s="13"/>
      <c r="H254" s="13"/>
      <c r="I254" s="13"/>
      <c r="J254" s="13"/>
      <c r="K254" s="13"/>
      <c r="L254" s="13"/>
      <c r="M254" s="9"/>
    </row>
    <row r="255">
      <c r="A255" s="10"/>
      <c r="B255" s="10"/>
      <c r="C255" s="10"/>
      <c r="D255" s="10"/>
      <c r="E255" s="29"/>
      <c r="F255" s="13"/>
      <c r="G255" s="13"/>
      <c r="H255" s="13"/>
      <c r="I255" s="13"/>
      <c r="J255" s="13"/>
      <c r="K255" s="13"/>
      <c r="L255" s="13"/>
      <c r="M255" s="9"/>
    </row>
    <row r="256">
      <c r="A256" s="10"/>
      <c r="B256" s="10"/>
      <c r="C256" s="10"/>
      <c r="D256" s="10"/>
      <c r="E256" s="29"/>
      <c r="F256" s="13"/>
      <c r="G256" s="13"/>
      <c r="H256" s="13"/>
      <c r="I256" s="13"/>
      <c r="J256" s="13"/>
      <c r="K256" s="13"/>
      <c r="L256" s="13"/>
      <c r="M256" s="9"/>
    </row>
    <row r="257">
      <c r="A257" s="10"/>
      <c r="B257" s="10"/>
      <c r="C257" s="10"/>
      <c r="D257" s="10"/>
      <c r="E257" s="29"/>
      <c r="F257" s="13"/>
      <c r="G257" s="13"/>
      <c r="H257" s="13"/>
      <c r="I257" s="13"/>
      <c r="J257" s="13"/>
      <c r="K257" s="13"/>
      <c r="L257" s="13"/>
      <c r="M257" s="9"/>
    </row>
    <row r="258">
      <c r="A258" s="10"/>
      <c r="B258" s="10"/>
      <c r="C258" s="10"/>
      <c r="D258" s="10"/>
      <c r="E258" s="29"/>
      <c r="F258" s="13"/>
      <c r="G258" s="13"/>
      <c r="H258" s="13"/>
      <c r="I258" s="13"/>
      <c r="J258" s="13"/>
      <c r="K258" s="13"/>
      <c r="L258" s="13"/>
      <c r="M258" s="9"/>
    </row>
    <row r="259">
      <c r="A259" s="10"/>
      <c r="B259" s="10"/>
      <c r="C259" s="10"/>
      <c r="D259" s="10"/>
      <c r="E259" s="29"/>
      <c r="F259" s="13"/>
      <c r="G259" s="13"/>
      <c r="H259" s="13"/>
      <c r="I259" s="13"/>
      <c r="J259" s="13"/>
      <c r="K259" s="13"/>
      <c r="L259" s="13"/>
      <c r="M259" s="9"/>
    </row>
    <row r="260">
      <c r="A260" s="10"/>
      <c r="B260" s="10"/>
      <c r="C260" s="10"/>
      <c r="D260" s="10"/>
      <c r="E260" s="29"/>
      <c r="F260" s="13"/>
      <c r="G260" s="13"/>
      <c r="H260" s="13"/>
      <c r="I260" s="13"/>
      <c r="J260" s="13"/>
      <c r="K260" s="13"/>
      <c r="L260" s="13"/>
      <c r="M260" s="9"/>
    </row>
    <row r="261">
      <c r="A261" s="10"/>
      <c r="B261" s="10"/>
      <c r="C261" s="10"/>
      <c r="D261" s="10"/>
      <c r="E261" s="29"/>
      <c r="F261" s="13"/>
      <c r="G261" s="13"/>
      <c r="H261" s="13"/>
      <c r="I261" s="13"/>
      <c r="J261" s="13"/>
      <c r="K261" s="13"/>
      <c r="L261" s="13"/>
      <c r="M261" s="9"/>
    </row>
    <row r="262">
      <c r="A262" s="10"/>
      <c r="B262" s="10"/>
      <c r="C262" s="10"/>
      <c r="D262" s="10"/>
      <c r="E262" s="29"/>
      <c r="F262" s="13"/>
      <c r="G262" s="13"/>
      <c r="H262" s="13"/>
      <c r="I262" s="13"/>
      <c r="J262" s="13"/>
      <c r="K262" s="13"/>
      <c r="L262" s="13"/>
      <c r="M262" s="9"/>
    </row>
    <row r="263">
      <c r="A263" s="10"/>
      <c r="B263" s="10"/>
      <c r="C263" s="10"/>
      <c r="D263" s="10"/>
      <c r="E263" s="29"/>
      <c r="F263" s="13"/>
      <c r="G263" s="13"/>
      <c r="H263" s="13"/>
      <c r="I263" s="13"/>
      <c r="J263" s="13"/>
      <c r="K263" s="13"/>
      <c r="L263" s="13"/>
      <c r="M263" s="9"/>
    </row>
    <row r="264">
      <c r="A264" s="10"/>
      <c r="B264" s="10"/>
      <c r="C264" s="10"/>
      <c r="D264" s="10"/>
      <c r="E264" s="29"/>
      <c r="F264" s="13"/>
      <c r="G264" s="13"/>
      <c r="H264" s="13"/>
      <c r="I264" s="13"/>
      <c r="J264" s="13"/>
      <c r="K264" s="13"/>
      <c r="L264" s="13"/>
      <c r="M264" s="9"/>
    </row>
    <row r="265">
      <c r="A265" s="10"/>
      <c r="B265" s="10"/>
      <c r="C265" s="10"/>
      <c r="D265" s="10"/>
      <c r="E265" s="29"/>
      <c r="F265" s="13"/>
      <c r="G265" s="13"/>
      <c r="H265" s="13"/>
      <c r="I265" s="13"/>
      <c r="J265" s="13"/>
      <c r="K265" s="13"/>
      <c r="L265" s="13"/>
      <c r="M265" s="9"/>
    </row>
    <row r="266">
      <c r="A266" s="10"/>
      <c r="B266" s="10"/>
      <c r="C266" s="10"/>
      <c r="D266" s="10"/>
      <c r="E266" s="29"/>
      <c r="F266" s="13"/>
      <c r="G266" s="13"/>
      <c r="H266" s="13"/>
      <c r="I266" s="13"/>
      <c r="J266" s="13"/>
      <c r="K266" s="13"/>
      <c r="L266" s="13"/>
      <c r="M266" s="9"/>
    </row>
    <row r="267">
      <c r="A267" s="10"/>
      <c r="B267" s="10"/>
      <c r="C267" s="10"/>
      <c r="D267" s="10"/>
      <c r="E267" s="29"/>
      <c r="F267" s="13"/>
      <c r="G267" s="13"/>
      <c r="H267" s="13"/>
      <c r="I267" s="13"/>
      <c r="J267" s="13"/>
      <c r="K267" s="13"/>
      <c r="L267" s="13"/>
      <c r="M267" s="9"/>
    </row>
    <row r="268">
      <c r="A268" s="10"/>
      <c r="B268" s="10"/>
      <c r="C268" s="10"/>
      <c r="D268" s="10"/>
      <c r="E268" s="29"/>
      <c r="F268" s="13"/>
      <c r="G268" s="13"/>
      <c r="H268" s="13"/>
      <c r="I268" s="13"/>
      <c r="J268" s="13"/>
      <c r="K268" s="13"/>
      <c r="L268" s="13"/>
      <c r="M268" s="9"/>
    </row>
    <row r="269">
      <c r="A269" s="10"/>
      <c r="B269" s="10"/>
      <c r="C269" s="10"/>
      <c r="D269" s="10"/>
      <c r="E269" s="29"/>
      <c r="F269" s="13"/>
      <c r="G269" s="13"/>
      <c r="H269" s="13"/>
      <c r="I269" s="13"/>
      <c r="J269" s="13"/>
      <c r="K269" s="13"/>
      <c r="L269" s="13"/>
      <c r="M269" s="9"/>
    </row>
    <row r="270">
      <c r="A270" s="10"/>
      <c r="B270" s="10"/>
      <c r="C270" s="10"/>
      <c r="D270" s="10"/>
      <c r="E270" s="29"/>
      <c r="F270" s="13"/>
      <c r="G270" s="13"/>
      <c r="H270" s="13"/>
      <c r="I270" s="13"/>
      <c r="J270" s="13"/>
      <c r="K270" s="13"/>
      <c r="L270" s="13"/>
      <c r="M270" s="9"/>
    </row>
    <row r="271">
      <c r="A271" s="10"/>
      <c r="B271" s="10"/>
      <c r="C271" s="10"/>
      <c r="D271" s="10"/>
      <c r="E271" s="29"/>
      <c r="F271" s="13"/>
      <c r="G271" s="13"/>
      <c r="H271" s="13"/>
      <c r="I271" s="13"/>
      <c r="J271" s="13"/>
      <c r="K271" s="13"/>
      <c r="L271" s="13"/>
      <c r="M271" s="9"/>
    </row>
    <row r="272">
      <c r="A272" s="10"/>
      <c r="B272" s="10"/>
      <c r="C272" s="10"/>
      <c r="D272" s="10"/>
      <c r="E272" s="29"/>
      <c r="F272" s="13"/>
      <c r="G272" s="13"/>
      <c r="H272" s="13"/>
      <c r="I272" s="13"/>
      <c r="J272" s="13"/>
      <c r="K272" s="13"/>
      <c r="L272" s="13"/>
      <c r="M272" s="9"/>
    </row>
    <row r="273">
      <c r="A273" s="10"/>
      <c r="B273" s="10"/>
      <c r="C273" s="10"/>
      <c r="D273" s="10"/>
      <c r="E273" s="29"/>
      <c r="F273" s="13"/>
      <c r="G273" s="13"/>
      <c r="H273" s="13"/>
      <c r="I273" s="13"/>
      <c r="J273" s="13"/>
      <c r="K273" s="13"/>
      <c r="L273" s="13"/>
      <c r="M273" s="9"/>
    </row>
    <row r="274">
      <c r="A274" s="10"/>
      <c r="B274" s="10"/>
      <c r="C274" s="10"/>
      <c r="D274" s="10"/>
      <c r="E274" s="29"/>
      <c r="F274" s="13"/>
      <c r="G274" s="13"/>
      <c r="H274" s="13"/>
      <c r="I274" s="13"/>
      <c r="J274" s="13"/>
      <c r="K274" s="13"/>
      <c r="L274" s="13"/>
      <c r="M274" s="9"/>
    </row>
    <row r="275">
      <c r="A275" s="10"/>
      <c r="B275" s="10"/>
      <c r="C275" s="10"/>
      <c r="D275" s="10"/>
      <c r="E275" s="29"/>
      <c r="F275" s="13"/>
      <c r="G275" s="13"/>
      <c r="H275" s="13"/>
      <c r="I275" s="13"/>
      <c r="J275" s="13"/>
      <c r="K275" s="13"/>
      <c r="L275" s="13"/>
      <c r="M275" s="9"/>
    </row>
    <row r="276">
      <c r="A276" s="10"/>
      <c r="B276" s="10"/>
      <c r="C276" s="10"/>
      <c r="D276" s="10"/>
      <c r="E276" s="29"/>
      <c r="F276" s="13"/>
      <c r="G276" s="13"/>
      <c r="H276" s="13"/>
      <c r="I276" s="13"/>
      <c r="J276" s="13"/>
      <c r="K276" s="13"/>
      <c r="L276" s="13"/>
      <c r="M276" s="9"/>
    </row>
    <row r="277">
      <c r="A277" s="10"/>
      <c r="B277" s="10"/>
      <c r="C277" s="10"/>
      <c r="D277" s="10"/>
      <c r="E277" s="29"/>
      <c r="F277" s="13"/>
      <c r="G277" s="13"/>
      <c r="H277" s="13"/>
      <c r="I277" s="13"/>
      <c r="J277" s="13"/>
      <c r="K277" s="13"/>
      <c r="L277" s="13"/>
      <c r="M277" s="9"/>
    </row>
    <row r="278">
      <c r="A278" s="10"/>
      <c r="B278" s="10"/>
      <c r="C278" s="10"/>
      <c r="D278" s="10"/>
      <c r="E278" s="29"/>
      <c r="F278" s="13"/>
      <c r="G278" s="13"/>
      <c r="H278" s="13"/>
      <c r="I278" s="13"/>
      <c r="J278" s="13"/>
      <c r="K278" s="13"/>
      <c r="L278" s="13"/>
      <c r="M278" s="9"/>
    </row>
    <row r="279">
      <c r="A279" s="10"/>
      <c r="B279" s="10"/>
      <c r="C279" s="10"/>
      <c r="D279" s="10"/>
      <c r="E279" s="29"/>
      <c r="F279" s="13"/>
      <c r="G279" s="13"/>
      <c r="H279" s="13"/>
      <c r="I279" s="13"/>
      <c r="J279" s="13"/>
      <c r="K279" s="13"/>
      <c r="L279" s="13"/>
      <c r="M279" s="9"/>
    </row>
    <row r="280">
      <c r="A280" s="10"/>
      <c r="B280" s="10"/>
      <c r="C280" s="10"/>
      <c r="D280" s="10"/>
      <c r="E280" s="29"/>
      <c r="F280" s="13"/>
      <c r="G280" s="13"/>
      <c r="H280" s="13"/>
      <c r="I280" s="13"/>
      <c r="J280" s="13"/>
      <c r="K280" s="13"/>
      <c r="L280" s="13"/>
      <c r="M280" s="9"/>
    </row>
    <row r="281">
      <c r="A281" s="10"/>
      <c r="B281" s="10"/>
      <c r="C281" s="10"/>
      <c r="D281" s="10"/>
      <c r="E281" s="29"/>
      <c r="F281" s="13"/>
      <c r="G281" s="13"/>
      <c r="H281" s="13"/>
      <c r="I281" s="13"/>
      <c r="J281" s="13"/>
      <c r="K281" s="13"/>
      <c r="L281" s="13"/>
      <c r="M281" s="9"/>
    </row>
    <row r="282">
      <c r="A282" s="10"/>
      <c r="B282" s="10"/>
      <c r="C282" s="10"/>
      <c r="D282" s="10"/>
      <c r="E282" s="29"/>
      <c r="F282" s="13"/>
      <c r="G282" s="13"/>
      <c r="H282" s="13"/>
      <c r="I282" s="13"/>
      <c r="J282" s="13"/>
      <c r="K282" s="13"/>
      <c r="L282" s="13"/>
      <c r="M282" s="9"/>
    </row>
    <row r="283">
      <c r="A283" s="10"/>
      <c r="B283" s="10"/>
      <c r="C283" s="10"/>
      <c r="D283" s="10"/>
      <c r="E283" s="29"/>
      <c r="F283" s="13"/>
      <c r="G283" s="13"/>
      <c r="H283" s="13"/>
      <c r="I283" s="13"/>
      <c r="J283" s="13"/>
      <c r="K283" s="13"/>
      <c r="L283" s="13"/>
      <c r="M283" s="9"/>
    </row>
    <row r="284">
      <c r="A284" s="10"/>
      <c r="B284" s="10"/>
      <c r="C284" s="10"/>
      <c r="D284" s="10"/>
      <c r="E284" s="29"/>
      <c r="F284" s="13"/>
      <c r="G284" s="13"/>
      <c r="H284" s="13"/>
      <c r="I284" s="13"/>
      <c r="J284" s="13"/>
      <c r="K284" s="13"/>
      <c r="L284" s="13"/>
      <c r="M284" s="9"/>
    </row>
    <row r="285">
      <c r="A285" s="10"/>
      <c r="B285" s="10"/>
      <c r="C285" s="10"/>
      <c r="D285" s="10"/>
      <c r="E285" s="29"/>
      <c r="F285" s="13"/>
      <c r="G285" s="13"/>
      <c r="H285" s="13"/>
      <c r="I285" s="13"/>
      <c r="J285" s="13"/>
      <c r="K285" s="13"/>
      <c r="L285" s="13"/>
      <c r="M285" s="9"/>
    </row>
    <row r="286">
      <c r="A286" s="10"/>
      <c r="B286" s="10"/>
      <c r="C286" s="10"/>
      <c r="D286" s="10"/>
      <c r="E286" s="29"/>
      <c r="F286" s="13"/>
      <c r="G286" s="13"/>
      <c r="H286" s="13"/>
      <c r="I286" s="13"/>
      <c r="J286" s="13"/>
      <c r="K286" s="13"/>
      <c r="L286" s="13"/>
      <c r="M286" s="9"/>
    </row>
    <row r="287">
      <c r="A287" s="10"/>
      <c r="B287" s="10"/>
      <c r="C287" s="10"/>
      <c r="D287" s="10"/>
      <c r="E287" s="29"/>
      <c r="F287" s="13"/>
      <c r="G287" s="13"/>
      <c r="H287" s="13"/>
      <c r="I287" s="13"/>
      <c r="J287" s="13"/>
      <c r="K287" s="13"/>
      <c r="L287" s="13"/>
      <c r="M287" s="9"/>
    </row>
    <row r="288">
      <c r="A288" s="10"/>
      <c r="B288" s="10"/>
      <c r="C288" s="10"/>
      <c r="D288" s="10"/>
      <c r="E288" s="29"/>
      <c r="F288" s="13"/>
      <c r="G288" s="13"/>
      <c r="H288" s="13"/>
      <c r="I288" s="13"/>
      <c r="J288" s="13"/>
      <c r="K288" s="13"/>
      <c r="L288" s="13"/>
      <c r="M288" s="9"/>
    </row>
    <row r="289">
      <c r="A289" s="10"/>
      <c r="B289" s="10"/>
      <c r="C289" s="10"/>
      <c r="D289" s="10"/>
      <c r="E289" s="29"/>
      <c r="F289" s="13"/>
      <c r="G289" s="13"/>
      <c r="H289" s="13"/>
      <c r="I289" s="13"/>
      <c r="J289" s="13"/>
      <c r="K289" s="13"/>
      <c r="L289" s="13"/>
      <c r="M289" s="9"/>
    </row>
    <row r="290">
      <c r="A290" s="10"/>
      <c r="B290" s="10"/>
      <c r="C290" s="10"/>
      <c r="D290" s="10"/>
      <c r="E290" s="29"/>
      <c r="F290" s="13"/>
      <c r="G290" s="13"/>
      <c r="H290" s="13"/>
      <c r="I290" s="13"/>
      <c r="J290" s="13"/>
      <c r="K290" s="13"/>
      <c r="L290" s="13"/>
      <c r="M290" s="9"/>
    </row>
    <row r="291">
      <c r="A291" s="10"/>
      <c r="B291" s="10"/>
      <c r="C291" s="10"/>
      <c r="D291" s="10"/>
      <c r="E291" s="29"/>
      <c r="F291" s="13"/>
      <c r="G291" s="13"/>
      <c r="H291" s="13"/>
      <c r="I291" s="13"/>
      <c r="J291" s="13"/>
      <c r="K291" s="13"/>
      <c r="L291" s="13"/>
      <c r="M291" s="9"/>
    </row>
    <row r="292">
      <c r="A292" s="10"/>
      <c r="B292" s="10"/>
      <c r="C292" s="10"/>
      <c r="D292" s="10"/>
      <c r="E292" s="29"/>
      <c r="F292" s="13"/>
      <c r="G292" s="13"/>
      <c r="H292" s="13"/>
      <c r="I292" s="13"/>
      <c r="J292" s="13"/>
      <c r="K292" s="13"/>
      <c r="L292" s="13"/>
      <c r="M292" s="9"/>
    </row>
    <row r="293">
      <c r="A293" s="10"/>
      <c r="B293" s="10"/>
      <c r="C293" s="10"/>
      <c r="D293" s="10"/>
      <c r="E293" s="29"/>
      <c r="F293" s="13"/>
      <c r="G293" s="13"/>
      <c r="H293" s="13"/>
      <c r="I293" s="13"/>
      <c r="J293" s="13"/>
      <c r="K293" s="13"/>
      <c r="L293" s="13"/>
      <c r="M293" s="9"/>
    </row>
    <row r="294">
      <c r="A294" s="10"/>
      <c r="B294" s="10"/>
      <c r="C294" s="10"/>
      <c r="D294" s="10"/>
      <c r="E294" s="29"/>
      <c r="F294" s="13"/>
      <c r="G294" s="13"/>
      <c r="H294" s="13"/>
      <c r="I294" s="13"/>
      <c r="J294" s="13"/>
      <c r="K294" s="13"/>
      <c r="L294" s="13"/>
      <c r="M294" s="9"/>
    </row>
    <row r="295">
      <c r="A295" s="10"/>
      <c r="B295" s="10"/>
      <c r="C295" s="10"/>
      <c r="D295" s="10"/>
      <c r="E295" s="29"/>
      <c r="F295" s="13"/>
      <c r="G295" s="13"/>
      <c r="H295" s="13"/>
      <c r="I295" s="13"/>
      <c r="J295" s="13"/>
      <c r="K295" s="13"/>
      <c r="L295" s="13"/>
      <c r="M295" s="9"/>
    </row>
    <row r="296">
      <c r="A296" s="10"/>
      <c r="B296" s="10"/>
      <c r="C296" s="10"/>
      <c r="D296" s="10"/>
      <c r="E296" s="29"/>
      <c r="F296" s="13"/>
      <c r="G296" s="13"/>
      <c r="H296" s="13"/>
      <c r="I296" s="13"/>
      <c r="J296" s="13"/>
      <c r="K296" s="13"/>
      <c r="L296" s="13"/>
      <c r="M296" s="9"/>
    </row>
    <row r="297">
      <c r="A297" s="10"/>
      <c r="B297" s="10"/>
      <c r="C297" s="10"/>
      <c r="D297" s="10"/>
      <c r="E297" s="29"/>
      <c r="F297" s="13"/>
      <c r="G297" s="13"/>
      <c r="H297" s="13"/>
      <c r="I297" s="13"/>
      <c r="J297" s="13"/>
      <c r="K297" s="13"/>
      <c r="L297" s="13"/>
      <c r="M297" s="9"/>
    </row>
    <row r="298">
      <c r="A298" s="10"/>
      <c r="B298" s="10"/>
      <c r="C298" s="10"/>
      <c r="D298" s="10"/>
      <c r="E298" s="29"/>
      <c r="F298" s="13"/>
      <c r="G298" s="13"/>
      <c r="H298" s="13"/>
      <c r="I298" s="13"/>
      <c r="J298" s="13"/>
      <c r="K298" s="13"/>
      <c r="L298" s="13"/>
      <c r="M298" s="9"/>
    </row>
    <row r="299">
      <c r="A299" s="10"/>
      <c r="B299" s="10"/>
      <c r="C299" s="10"/>
      <c r="D299" s="10"/>
      <c r="E299" s="29"/>
      <c r="F299" s="13"/>
      <c r="G299" s="13"/>
      <c r="H299" s="13"/>
      <c r="I299" s="13"/>
      <c r="J299" s="13"/>
      <c r="K299" s="13"/>
      <c r="L299" s="13"/>
      <c r="M299" s="9"/>
    </row>
    <row r="300">
      <c r="A300" s="10"/>
      <c r="B300" s="10"/>
      <c r="C300" s="10"/>
      <c r="D300" s="10"/>
      <c r="E300" s="29"/>
      <c r="F300" s="13"/>
      <c r="G300" s="13"/>
      <c r="H300" s="13"/>
      <c r="I300" s="13"/>
      <c r="J300" s="13"/>
      <c r="K300" s="13"/>
      <c r="L300" s="13"/>
      <c r="M300" s="9"/>
    </row>
    <row r="301">
      <c r="A301" s="10"/>
      <c r="B301" s="10"/>
      <c r="C301" s="10"/>
      <c r="D301" s="10"/>
      <c r="E301" s="29"/>
      <c r="F301" s="13"/>
      <c r="G301" s="13"/>
      <c r="H301" s="13"/>
      <c r="I301" s="13"/>
      <c r="J301" s="13"/>
      <c r="K301" s="13"/>
      <c r="L301" s="13"/>
      <c r="M301" s="9"/>
    </row>
    <row r="302">
      <c r="A302" s="10"/>
      <c r="B302" s="10"/>
      <c r="C302" s="10"/>
      <c r="D302" s="10"/>
      <c r="E302" s="29"/>
      <c r="F302" s="13"/>
      <c r="G302" s="13"/>
      <c r="H302" s="13"/>
      <c r="I302" s="13"/>
      <c r="J302" s="13"/>
      <c r="K302" s="13"/>
      <c r="L302" s="13"/>
      <c r="M302" s="9"/>
    </row>
    <row r="303">
      <c r="A303" s="10"/>
      <c r="B303" s="10"/>
      <c r="C303" s="10"/>
      <c r="D303" s="10"/>
      <c r="E303" s="29"/>
      <c r="F303" s="13"/>
      <c r="G303" s="13"/>
      <c r="H303" s="13"/>
      <c r="I303" s="13"/>
      <c r="J303" s="13"/>
      <c r="K303" s="13"/>
      <c r="L303" s="13"/>
      <c r="M303" s="9"/>
    </row>
    <row r="304">
      <c r="A304" s="10"/>
      <c r="B304" s="10"/>
      <c r="C304" s="10"/>
      <c r="D304" s="10"/>
      <c r="E304" s="29"/>
      <c r="F304" s="13"/>
      <c r="G304" s="13"/>
      <c r="H304" s="13"/>
      <c r="I304" s="13"/>
      <c r="J304" s="13"/>
      <c r="K304" s="13"/>
      <c r="L304" s="13"/>
      <c r="M304" s="9"/>
    </row>
    <row r="305">
      <c r="A305" s="10"/>
      <c r="B305" s="10"/>
      <c r="C305" s="10"/>
      <c r="D305" s="10"/>
      <c r="E305" s="29"/>
      <c r="F305" s="13"/>
      <c r="G305" s="13"/>
      <c r="H305" s="13"/>
      <c r="I305" s="13"/>
      <c r="J305" s="13"/>
      <c r="K305" s="13"/>
      <c r="L305" s="13"/>
      <c r="M305" s="9"/>
    </row>
    <row r="306">
      <c r="A306" s="10"/>
      <c r="B306" s="10"/>
      <c r="C306" s="10"/>
      <c r="D306" s="10"/>
      <c r="E306" s="29"/>
      <c r="F306" s="13"/>
      <c r="G306" s="13"/>
      <c r="H306" s="13"/>
      <c r="I306" s="13"/>
      <c r="J306" s="13"/>
      <c r="K306" s="13"/>
      <c r="L306" s="13"/>
      <c r="M306" s="9"/>
    </row>
    <row r="307">
      <c r="A307" s="10"/>
      <c r="B307" s="10"/>
      <c r="C307" s="10"/>
      <c r="D307" s="10"/>
      <c r="E307" s="29"/>
      <c r="F307" s="13"/>
      <c r="G307" s="13"/>
      <c r="H307" s="13"/>
      <c r="I307" s="13"/>
      <c r="J307" s="13"/>
      <c r="K307" s="13"/>
      <c r="L307" s="13"/>
      <c r="M307" s="9"/>
    </row>
    <row r="308">
      <c r="A308" s="10"/>
      <c r="B308" s="10"/>
      <c r="C308" s="10"/>
      <c r="D308" s="10"/>
      <c r="E308" s="29"/>
      <c r="F308" s="13"/>
      <c r="G308" s="13"/>
      <c r="H308" s="13"/>
      <c r="I308" s="13"/>
      <c r="J308" s="13"/>
      <c r="K308" s="13"/>
      <c r="L308" s="13"/>
      <c r="M308" s="9"/>
    </row>
    <row r="309">
      <c r="A309" s="10"/>
      <c r="B309" s="10"/>
      <c r="C309" s="10"/>
      <c r="D309" s="10"/>
      <c r="E309" s="29"/>
      <c r="F309" s="13"/>
      <c r="G309" s="13"/>
      <c r="H309" s="13"/>
      <c r="I309" s="13"/>
      <c r="J309" s="13"/>
      <c r="K309" s="13"/>
      <c r="L309" s="13"/>
      <c r="M309" s="9"/>
    </row>
    <row r="310">
      <c r="A310" s="10"/>
      <c r="B310" s="10"/>
      <c r="C310" s="10"/>
      <c r="D310" s="10"/>
      <c r="E310" s="29"/>
      <c r="F310" s="13"/>
      <c r="G310" s="13"/>
      <c r="H310" s="13"/>
      <c r="I310" s="13"/>
      <c r="J310" s="13"/>
      <c r="K310" s="13"/>
      <c r="L310" s="13"/>
      <c r="M310" s="9"/>
    </row>
    <row r="311">
      <c r="A311" s="10"/>
      <c r="B311" s="10"/>
      <c r="C311" s="10"/>
      <c r="D311" s="10"/>
      <c r="E311" s="29"/>
      <c r="F311" s="13"/>
      <c r="G311" s="13"/>
      <c r="H311" s="13"/>
      <c r="I311" s="13"/>
      <c r="J311" s="13"/>
      <c r="K311" s="13"/>
      <c r="L311" s="13"/>
      <c r="M311" s="9"/>
    </row>
    <row r="312">
      <c r="A312" s="10"/>
      <c r="B312" s="10"/>
      <c r="C312" s="10"/>
      <c r="D312" s="10"/>
      <c r="E312" s="29"/>
      <c r="F312" s="13"/>
      <c r="G312" s="13"/>
      <c r="H312" s="13"/>
      <c r="I312" s="13"/>
      <c r="J312" s="13"/>
      <c r="K312" s="13"/>
      <c r="L312" s="13"/>
      <c r="M312" s="9"/>
    </row>
    <row r="313">
      <c r="A313" s="10"/>
      <c r="B313" s="10"/>
      <c r="C313" s="10"/>
      <c r="D313" s="10"/>
      <c r="E313" s="29"/>
      <c r="F313" s="13"/>
      <c r="G313" s="13"/>
      <c r="H313" s="13"/>
      <c r="I313" s="13"/>
      <c r="J313" s="13"/>
      <c r="K313" s="13"/>
      <c r="L313" s="13"/>
      <c r="M313" s="9"/>
    </row>
    <row r="314">
      <c r="A314" s="10"/>
      <c r="B314" s="10"/>
      <c r="C314" s="10"/>
      <c r="D314" s="10"/>
      <c r="E314" s="29"/>
      <c r="F314" s="13"/>
      <c r="G314" s="13"/>
      <c r="H314" s="13"/>
      <c r="I314" s="13"/>
      <c r="J314" s="13"/>
      <c r="K314" s="13"/>
      <c r="L314" s="13"/>
      <c r="M314" s="9"/>
    </row>
    <row r="315">
      <c r="A315" s="10"/>
      <c r="B315" s="10"/>
      <c r="C315" s="10"/>
      <c r="D315" s="10"/>
      <c r="E315" s="29"/>
      <c r="F315" s="13"/>
      <c r="G315" s="13"/>
      <c r="H315" s="13"/>
      <c r="I315" s="13"/>
      <c r="J315" s="13"/>
      <c r="K315" s="13"/>
      <c r="L315" s="13"/>
      <c r="M315" s="9"/>
    </row>
    <row r="316">
      <c r="A316" s="10"/>
      <c r="B316" s="10"/>
      <c r="C316" s="10"/>
      <c r="D316" s="10"/>
      <c r="E316" s="29"/>
      <c r="F316" s="13"/>
      <c r="G316" s="13"/>
      <c r="H316" s="13"/>
      <c r="I316" s="13"/>
      <c r="J316" s="13"/>
      <c r="K316" s="13"/>
      <c r="L316" s="13"/>
      <c r="M316" s="9"/>
    </row>
    <row r="317">
      <c r="A317" s="10"/>
      <c r="B317" s="10"/>
      <c r="C317" s="10"/>
      <c r="D317" s="10"/>
      <c r="E317" s="29"/>
      <c r="F317" s="13"/>
      <c r="G317" s="13"/>
      <c r="H317" s="13"/>
      <c r="I317" s="13"/>
      <c r="J317" s="13"/>
      <c r="K317" s="13"/>
      <c r="L317" s="13"/>
      <c r="M317" s="9"/>
    </row>
    <row r="318">
      <c r="A318" s="10"/>
      <c r="B318" s="10"/>
      <c r="C318" s="10"/>
      <c r="D318" s="10"/>
      <c r="E318" s="29"/>
      <c r="F318" s="13"/>
      <c r="G318" s="13"/>
      <c r="H318" s="13"/>
      <c r="I318" s="13"/>
      <c r="J318" s="13"/>
      <c r="K318" s="13"/>
      <c r="L318" s="13"/>
      <c r="M318" s="9"/>
    </row>
    <row r="319">
      <c r="A319" s="10"/>
      <c r="B319" s="10"/>
      <c r="C319" s="10"/>
      <c r="D319" s="10"/>
      <c r="E319" s="29"/>
      <c r="F319" s="13"/>
      <c r="G319" s="13"/>
      <c r="H319" s="13"/>
      <c r="I319" s="13"/>
      <c r="J319" s="13"/>
      <c r="K319" s="13"/>
      <c r="L319" s="13"/>
      <c r="M319" s="9"/>
    </row>
    <row r="320">
      <c r="A320" s="10"/>
      <c r="B320" s="10"/>
      <c r="C320" s="10"/>
      <c r="D320" s="10"/>
      <c r="E320" s="29"/>
      <c r="F320" s="13"/>
      <c r="G320" s="13"/>
      <c r="H320" s="13"/>
      <c r="I320" s="13"/>
      <c r="J320" s="13"/>
      <c r="K320" s="13"/>
      <c r="L320" s="13"/>
      <c r="M320" s="9"/>
    </row>
    <row r="321">
      <c r="A321" s="10"/>
      <c r="B321" s="10"/>
      <c r="C321" s="10"/>
      <c r="D321" s="10"/>
      <c r="E321" s="29"/>
      <c r="F321" s="13"/>
      <c r="G321" s="13"/>
      <c r="H321" s="13"/>
      <c r="I321" s="13"/>
      <c r="J321" s="13"/>
      <c r="K321" s="13"/>
      <c r="L321" s="13"/>
      <c r="M321" s="9"/>
    </row>
    <row r="322">
      <c r="A322" s="10"/>
      <c r="B322" s="10"/>
      <c r="C322" s="10"/>
      <c r="D322" s="10"/>
      <c r="E322" s="29"/>
      <c r="F322" s="13"/>
      <c r="G322" s="13"/>
      <c r="H322" s="13"/>
      <c r="I322" s="13"/>
      <c r="J322" s="13"/>
      <c r="K322" s="13"/>
      <c r="L322" s="13"/>
      <c r="M322" s="9"/>
    </row>
    <row r="323">
      <c r="A323" s="10"/>
      <c r="B323" s="10"/>
      <c r="C323" s="10"/>
      <c r="D323" s="10"/>
      <c r="E323" s="29"/>
      <c r="F323" s="13"/>
      <c r="G323" s="13"/>
      <c r="H323" s="13"/>
      <c r="I323" s="13"/>
      <c r="J323" s="13"/>
      <c r="K323" s="13"/>
      <c r="L323" s="13"/>
      <c r="M323" s="9"/>
    </row>
    <row r="324">
      <c r="A324" s="10"/>
      <c r="B324" s="10"/>
      <c r="C324" s="10"/>
      <c r="D324" s="10"/>
      <c r="E324" s="29"/>
      <c r="F324" s="13"/>
      <c r="G324" s="13"/>
      <c r="H324" s="13"/>
      <c r="I324" s="13"/>
      <c r="J324" s="13"/>
      <c r="K324" s="13"/>
      <c r="L324" s="13"/>
      <c r="M324" s="9"/>
    </row>
    <row r="325">
      <c r="A325" s="10"/>
      <c r="B325" s="10"/>
      <c r="C325" s="10"/>
      <c r="D325" s="10"/>
      <c r="E325" s="29"/>
      <c r="F325" s="13"/>
      <c r="G325" s="13"/>
      <c r="H325" s="13"/>
      <c r="I325" s="13"/>
      <c r="J325" s="13"/>
      <c r="K325" s="13"/>
      <c r="L325" s="13"/>
      <c r="M325" s="9"/>
    </row>
    <row r="326">
      <c r="A326" s="10"/>
      <c r="B326" s="10"/>
      <c r="C326" s="10"/>
      <c r="D326" s="10"/>
      <c r="E326" s="29"/>
      <c r="F326" s="13"/>
      <c r="G326" s="13"/>
      <c r="H326" s="13"/>
      <c r="I326" s="13"/>
      <c r="J326" s="13"/>
      <c r="K326" s="13"/>
      <c r="L326" s="13"/>
      <c r="M326" s="9"/>
    </row>
    <row r="327">
      <c r="A327" s="10"/>
      <c r="B327" s="10"/>
      <c r="C327" s="10"/>
      <c r="D327" s="10"/>
      <c r="E327" s="29"/>
      <c r="F327" s="13"/>
      <c r="G327" s="13"/>
      <c r="H327" s="13"/>
      <c r="I327" s="13"/>
      <c r="J327" s="13"/>
      <c r="K327" s="13"/>
      <c r="L327" s="13"/>
      <c r="M327" s="9"/>
    </row>
    <row r="328">
      <c r="A328" s="10"/>
      <c r="B328" s="10"/>
      <c r="C328" s="10"/>
      <c r="D328" s="10"/>
      <c r="E328" s="29"/>
      <c r="F328" s="13"/>
      <c r="G328" s="13"/>
      <c r="H328" s="13"/>
      <c r="I328" s="13"/>
      <c r="J328" s="13"/>
      <c r="K328" s="13"/>
      <c r="L328" s="13"/>
      <c r="M328" s="9"/>
    </row>
    <row r="329">
      <c r="A329" s="10"/>
      <c r="B329" s="10"/>
      <c r="C329" s="10"/>
      <c r="D329" s="10"/>
      <c r="E329" s="29"/>
      <c r="F329" s="13"/>
      <c r="G329" s="13"/>
      <c r="H329" s="13"/>
      <c r="I329" s="13"/>
      <c r="J329" s="13"/>
      <c r="K329" s="13"/>
      <c r="L329" s="13"/>
      <c r="M329" s="9"/>
    </row>
    <row r="330">
      <c r="A330" s="10"/>
      <c r="B330" s="10"/>
      <c r="C330" s="10"/>
      <c r="D330" s="10"/>
      <c r="E330" s="29"/>
      <c r="F330" s="13"/>
      <c r="G330" s="13"/>
      <c r="H330" s="13"/>
      <c r="I330" s="13"/>
      <c r="J330" s="13"/>
      <c r="K330" s="13"/>
      <c r="L330" s="13"/>
      <c r="M330" s="9"/>
    </row>
    <row r="331">
      <c r="A331" s="10"/>
      <c r="B331" s="10"/>
      <c r="C331" s="10"/>
      <c r="D331" s="10"/>
      <c r="E331" s="29"/>
      <c r="F331" s="13"/>
      <c r="G331" s="13"/>
      <c r="H331" s="13"/>
      <c r="I331" s="13"/>
      <c r="J331" s="13"/>
      <c r="K331" s="13"/>
      <c r="L331" s="13"/>
      <c r="M331" s="9"/>
    </row>
    <row r="332">
      <c r="A332" s="10"/>
      <c r="B332" s="10"/>
      <c r="C332" s="10"/>
      <c r="D332" s="10"/>
      <c r="E332" s="29"/>
      <c r="F332" s="13"/>
      <c r="G332" s="13"/>
      <c r="H332" s="13"/>
      <c r="I332" s="13"/>
      <c r="J332" s="13"/>
      <c r="K332" s="13"/>
      <c r="L332" s="13"/>
      <c r="M332" s="9"/>
    </row>
    <row r="333">
      <c r="A333" s="10"/>
      <c r="B333" s="10"/>
      <c r="C333" s="10"/>
      <c r="D333" s="10"/>
      <c r="E333" s="29"/>
      <c r="F333" s="13"/>
      <c r="G333" s="13"/>
      <c r="H333" s="13"/>
      <c r="I333" s="13"/>
      <c r="J333" s="13"/>
      <c r="K333" s="13"/>
      <c r="L333" s="13"/>
      <c r="M333" s="9"/>
    </row>
    <row r="334">
      <c r="A334" s="10"/>
      <c r="B334" s="10"/>
      <c r="C334" s="10"/>
      <c r="D334" s="10"/>
      <c r="E334" s="29"/>
      <c r="F334" s="13"/>
      <c r="G334" s="13"/>
      <c r="H334" s="13"/>
      <c r="I334" s="13"/>
      <c r="J334" s="13"/>
      <c r="K334" s="13"/>
      <c r="L334" s="13"/>
      <c r="M334" s="9"/>
    </row>
    <row r="335">
      <c r="A335" s="10"/>
      <c r="B335" s="10"/>
      <c r="C335" s="10"/>
      <c r="D335" s="10"/>
      <c r="E335" s="29"/>
      <c r="F335" s="13"/>
      <c r="G335" s="13"/>
      <c r="H335" s="13"/>
      <c r="I335" s="13"/>
      <c r="J335" s="13"/>
      <c r="K335" s="13"/>
      <c r="L335" s="13"/>
      <c r="M335" s="9"/>
    </row>
    <row r="336">
      <c r="A336" s="10"/>
      <c r="B336" s="10"/>
      <c r="C336" s="10"/>
      <c r="D336" s="10"/>
      <c r="E336" s="29"/>
      <c r="F336" s="13"/>
      <c r="G336" s="13"/>
      <c r="H336" s="13"/>
      <c r="I336" s="13"/>
      <c r="J336" s="13"/>
      <c r="K336" s="13"/>
      <c r="L336" s="13"/>
      <c r="M336" s="9"/>
    </row>
    <row r="337">
      <c r="A337" s="10"/>
      <c r="B337" s="10"/>
      <c r="C337" s="10"/>
      <c r="D337" s="10"/>
      <c r="E337" s="29"/>
      <c r="F337" s="13"/>
      <c r="G337" s="13"/>
      <c r="H337" s="13"/>
      <c r="I337" s="13"/>
      <c r="J337" s="13"/>
      <c r="K337" s="13"/>
      <c r="L337" s="13"/>
      <c r="M337" s="9"/>
    </row>
    <row r="338">
      <c r="A338" s="10"/>
      <c r="B338" s="10"/>
      <c r="C338" s="10"/>
      <c r="D338" s="10"/>
      <c r="E338" s="29"/>
      <c r="F338" s="13"/>
      <c r="G338" s="13"/>
      <c r="H338" s="13"/>
      <c r="I338" s="13"/>
      <c r="J338" s="13"/>
      <c r="K338" s="13"/>
      <c r="L338" s="13"/>
      <c r="M338" s="9"/>
    </row>
    <row r="339">
      <c r="A339" s="10"/>
      <c r="B339" s="10"/>
      <c r="C339" s="10"/>
      <c r="D339" s="10"/>
      <c r="E339" s="29"/>
      <c r="F339" s="13"/>
      <c r="G339" s="13"/>
      <c r="H339" s="13"/>
      <c r="I339" s="13"/>
      <c r="J339" s="13"/>
      <c r="K339" s="13"/>
      <c r="L339" s="13"/>
      <c r="M339" s="9"/>
    </row>
    <row r="340">
      <c r="A340" s="10"/>
      <c r="B340" s="10"/>
      <c r="C340" s="10"/>
      <c r="D340" s="10"/>
      <c r="E340" s="29"/>
      <c r="F340" s="13"/>
      <c r="G340" s="13"/>
      <c r="H340" s="13"/>
      <c r="I340" s="13"/>
      <c r="J340" s="13"/>
      <c r="K340" s="13"/>
      <c r="L340" s="13"/>
      <c r="M340" s="9"/>
    </row>
    <row r="341">
      <c r="A341" s="10"/>
      <c r="B341" s="10"/>
      <c r="C341" s="10"/>
      <c r="D341" s="10"/>
      <c r="E341" s="29"/>
      <c r="F341" s="13"/>
      <c r="G341" s="13"/>
      <c r="H341" s="13"/>
      <c r="I341" s="13"/>
      <c r="J341" s="13"/>
      <c r="K341" s="13"/>
      <c r="L341" s="13"/>
      <c r="M341" s="9"/>
    </row>
    <row r="342">
      <c r="A342" s="10"/>
      <c r="B342" s="10"/>
      <c r="C342" s="10"/>
      <c r="D342" s="10"/>
      <c r="E342" s="29"/>
      <c r="F342" s="13"/>
      <c r="G342" s="13"/>
      <c r="H342" s="13"/>
      <c r="I342" s="13"/>
      <c r="J342" s="13"/>
      <c r="K342" s="13"/>
      <c r="L342" s="13"/>
      <c r="M342" s="9"/>
    </row>
    <row r="343">
      <c r="A343" s="10"/>
      <c r="B343" s="10"/>
      <c r="C343" s="10"/>
      <c r="D343" s="10"/>
      <c r="E343" s="29"/>
      <c r="F343" s="13"/>
      <c r="G343" s="13"/>
      <c r="H343" s="13"/>
      <c r="I343" s="13"/>
      <c r="J343" s="13"/>
      <c r="K343" s="13"/>
      <c r="L343" s="13"/>
      <c r="M343" s="9"/>
    </row>
    <row r="344">
      <c r="A344" s="10"/>
      <c r="B344" s="10"/>
      <c r="C344" s="10"/>
      <c r="D344" s="10"/>
      <c r="E344" s="29"/>
      <c r="F344" s="13"/>
      <c r="G344" s="13"/>
      <c r="H344" s="13"/>
      <c r="I344" s="13"/>
      <c r="J344" s="13"/>
      <c r="K344" s="13"/>
      <c r="L344" s="13"/>
      <c r="M344" s="9"/>
    </row>
    <row r="345">
      <c r="A345" s="10"/>
      <c r="B345" s="10"/>
      <c r="C345" s="10"/>
      <c r="D345" s="10"/>
      <c r="E345" s="29"/>
      <c r="F345" s="13"/>
      <c r="G345" s="13"/>
      <c r="H345" s="13"/>
      <c r="I345" s="13"/>
      <c r="J345" s="13"/>
      <c r="K345" s="13"/>
      <c r="L345" s="13"/>
      <c r="M345" s="9"/>
    </row>
    <row r="346">
      <c r="A346" s="10"/>
      <c r="B346" s="10"/>
      <c r="C346" s="10"/>
      <c r="D346" s="10"/>
      <c r="E346" s="29"/>
      <c r="F346" s="13"/>
      <c r="G346" s="13"/>
      <c r="H346" s="13"/>
      <c r="I346" s="13"/>
      <c r="J346" s="13"/>
      <c r="K346" s="13"/>
      <c r="L346" s="13"/>
      <c r="M346" s="9"/>
    </row>
    <row r="347">
      <c r="A347" s="10"/>
      <c r="B347" s="10"/>
      <c r="C347" s="10"/>
      <c r="D347" s="10"/>
      <c r="E347" s="29"/>
      <c r="F347" s="13"/>
      <c r="G347" s="13"/>
      <c r="H347" s="13"/>
      <c r="I347" s="13"/>
      <c r="J347" s="13"/>
      <c r="K347" s="13"/>
      <c r="L347" s="13"/>
      <c r="M347" s="9"/>
    </row>
    <row r="348">
      <c r="A348" s="10"/>
      <c r="B348" s="10"/>
      <c r="C348" s="10"/>
      <c r="D348" s="10"/>
      <c r="E348" s="29"/>
      <c r="F348" s="13"/>
      <c r="G348" s="13"/>
      <c r="H348" s="13"/>
      <c r="I348" s="13"/>
      <c r="J348" s="13"/>
      <c r="K348" s="13"/>
      <c r="L348" s="13"/>
      <c r="M348" s="9"/>
    </row>
    <row r="349">
      <c r="A349" s="10"/>
      <c r="B349" s="10"/>
      <c r="C349" s="10"/>
      <c r="D349" s="10"/>
      <c r="E349" s="29"/>
      <c r="F349" s="13"/>
      <c r="G349" s="13"/>
      <c r="H349" s="13"/>
      <c r="I349" s="13"/>
      <c r="J349" s="13"/>
      <c r="K349" s="13"/>
      <c r="L349" s="13"/>
      <c r="M349" s="9"/>
    </row>
    <row r="350">
      <c r="A350" s="10"/>
      <c r="B350" s="10"/>
      <c r="C350" s="10"/>
      <c r="D350" s="10"/>
      <c r="E350" s="29"/>
      <c r="F350" s="13"/>
      <c r="G350" s="13"/>
      <c r="H350" s="13"/>
      <c r="I350" s="13"/>
      <c r="J350" s="13"/>
      <c r="K350" s="13"/>
      <c r="L350" s="13"/>
      <c r="M350" s="9"/>
    </row>
    <row r="351">
      <c r="A351" s="10"/>
      <c r="B351" s="10"/>
      <c r="C351" s="10"/>
      <c r="D351" s="10"/>
      <c r="E351" s="29"/>
      <c r="F351" s="13"/>
      <c r="G351" s="13"/>
      <c r="H351" s="13"/>
      <c r="I351" s="13"/>
      <c r="J351" s="13"/>
      <c r="K351" s="13"/>
      <c r="L351" s="13"/>
      <c r="M351" s="9"/>
    </row>
    <row r="352">
      <c r="A352" s="10"/>
      <c r="B352" s="10"/>
      <c r="C352" s="10"/>
      <c r="D352" s="10"/>
      <c r="E352" s="29"/>
      <c r="F352" s="13"/>
      <c r="G352" s="13"/>
      <c r="H352" s="13"/>
      <c r="I352" s="13"/>
      <c r="J352" s="13"/>
      <c r="K352" s="13"/>
      <c r="L352" s="13"/>
      <c r="M352" s="9"/>
    </row>
    <row r="353">
      <c r="A353" s="10"/>
      <c r="B353" s="10"/>
      <c r="C353" s="10"/>
      <c r="D353" s="10"/>
      <c r="E353" s="29"/>
      <c r="F353" s="13"/>
      <c r="G353" s="13"/>
      <c r="H353" s="13"/>
      <c r="I353" s="13"/>
      <c r="J353" s="13"/>
      <c r="K353" s="13"/>
      <c r="L353" s="13"/>
      <c r="M353" s="9"/>
    </row>
    <row r="354">
      <c r="A354" s="10"/>
      <c r="B354" s="10"/>
      <c r="C354" s="10"/>
      <c r="D354" s="10"/>
      <c r="E354" s="29"/>
      <c r="F354" s="13"/>
      <c r="G354" s="13"/>
      <c r="H354" s="13"/>
      <c r="I354" s="13"/>
      <c r="J354" s="13"/>
      <c r="K354" s="13"/>
      <c r="L354" s="13"/>
      <c r="M354" s="9"/>
    </row>
    <row r="355">
      <c r="A355" s="10"/>
      <c r="B355" s="10"/>
      <c r="C355" s="10"/>
      <c r="D355" s="10"/>
      <c r="E355" s="29"/>
      <c r="F355" s="13"/>
      <c r="G355" s="13"/>
      <c r="H355" s="13"/>
      <c r="I355" s="13"/>
      <c r="J355" s="13"/>
      <c r="K355" s="13"/>
      <c r="L355" s="13"/>
      <c r="M355" s="9"/>
    </row>
    <row r="356">
      <c r="A356" s="10"/>
      <c r="B356" s="10"/>
      <c r="C356" s="10"/>
      <c r="D356" s="10"/>
      <c r="E356" s="29"/>
      <c r="F356" s="13"/>
      <c r="G356" s="13"/>
      <c r="H356" s="13"/>
      <c r="I356" s="13"/>
      <c r="J356" s="13"/>
      <c r="K356" s="13"/>
      <c r="L356" s="13"/>
      <c r="M356" s="9"/>
    </row>
    <row r="357">
      <c r="A357" s="10"/>
      <c r="B357" s="10"/>
      <c r="C357" s="10"/>
      <c r="D357" s="10"/>
      <c r="E357" s="29"/>
      <c r="F357" s="13"/>
      <c r="G357" s="13"/>
      <c r="H357" s="13"/>
      <c r="I357" s="13"/>
      <c r="J357" s="13"/>
      <c r="K357" s="13"/>
      <c r="L357" s="13"/>
      <c r="M357" s="9"/>
    </row>
    <row r="358">
      <c r="A358" s="10"/>
      <c r="B358" s="10"/>
      <c r="C358" s="10"/>
      <c r="D358" s="10"/>
      <c r="E358" s="29"/>
      <c r="F358" s="13"/>
      <c r="G358" s="13"/>
      <c r="H358" s="13"/>
      <c r="I358" s="13"/>
      <c r="J358" s="13"/>
      <c r="K358" s="13"/>
      <c r="L358" s="13"/>
      <c r="M358" s="9"/>
    </row>
    <row r="359">
      <c r="A359" s="10"/>
      <c r="B359" s="10"/>
      <c r="C359" s="10"/>
      <c r="D359" s="10"/>
      <c r="E359" s="29"/>
      <c r="F359" s="13"/>
      <c r="G359" s="13"/>
      <c r="H359" s="13"/>
      <c r="I359" s="13"/>
      <c r="J359" s="13"/>
      <c r="K359" s="13"/>
      <c r="L359" s="13"/>
      <c r="M359" s="9"/>
    </row>
    <row r="360">
      <c r="A360" s="10"/>
      <c r="B360" s="10"/>
      <c r="C360" s="10"/>
      <c r="D360" s="10"/>
      <c r="E360" s="29"/>
      <c r="F360" s="13"/>
      <c r="G360" s="13"/>
      <c r="H360" s="13"/>
      <c r="I360" s="13"/>
      <c r="J360" s="13"/>
      <c r="K360" s="13"/>
      <c r="L360" s="13"/>
      <c r="M360" s="9"/>
    </row>
    <row r="361">
      <c r="A361" s="10"/>
      <c r="B361" s="10"/>
      <c r="C361" s="10"/>
      <c r="D361" s="10"/>
      <c r="E361" s="29"/>
      <c r="F361" s="13"/>
      <c r="G361" s="13"/>
      <c r="H361" s="13"/>
      <c r="I361" s="13"/>
      <c r="J361" s="13"/>
      <c r="K361" s="13"/>
      <c r="L361" s="13"/>
      <c r="M361" s="9"/>
    </row>
    <row r="362">
      <c r="A362" s="10"/>
      <c r="B362" s="10"/>
      <c r="C362" s="10"/>
      <c r="D362" s="10"/>
      <c r="E362" s="29"/>
      <c r="F362" s="13"/>
      <c r="G362" s="13"/>
      <c r="H362" s="13"/>
      <c r="I362" s="13"/>
      <c r="J362" s="13"/>
      <c r="K362" s="13"/>
      <c r="L362" s="13"/>
      <c r="M362" s="9"/>
    </row>
    <row r="363">
      <c r="A363" s="10"/>
      <c r="B363" s="10"/>
      <c r="C363" s="10"/>
      <c r="D363" s="10"/>
      <c r="E363" s="29"/>
      <c r="F363" s="13"/>
      <c r="G363" s="13"/>
      <c r="H363" s="13"/>
      <c r="I363" s="13"/>
      <c r="J363" s="13"/>
      <c r="K363" s="13"/>
      <c r="L363" s="13"/>
      <c r="M363" s="9"/>
    </row>
    <row r="364">
      <c r="A364" s="10"/>
      <c r="B364" s="10"/>
      <c r="C364" s="10"/>
      <c r="D364" s="10"/>
      <c r="E364" s="29"/>
      <c r="F364" s="13"/>
      <c r="G364" s="13"/>
      <c r="H364" s="13"/>
      <c r="I364" s="13"/>
      <c r="J364" s="13"/>
      <c r="K364" s="13"/>
      <c r="L364" s="13"/>
      <c r="M364" s="9"/>
    </row>
    <row r="365">
      <c r="A365" s="10"/>
      <c r="B365" s="10"/>
      <c r="C365" s="10"/>
      <c r="D365" s="10"/>
      <c r="E365" s="29"/>
      <c r="F365" s="13"/>
      <c r="G365" s="13"/>
      <c r="H365" s="13"/>
      <c r="I365" s="13"/>
      <c r="J365" s="13"/>
      <c r="K365" s="13"/>
      <c r="L365" s="13"/>
      <c r="M365" s="9"/>
    </row>
    <row r="366">
      <c r="A366" s="10"/>
      <c r="B366" s="10"/>
      <c r="C366" s="10"/>
      <c r="D366" s="10"/>
      <c r="E366" s="29"/>
      <c r="F366" s="13"/>
      <c r="G366" s="13"/>
      <c r="H366" s="13"/>
      <c r="I366" s="13"/>
      <c r="J366" s="13"/>
      <c r="K366" s="13"/>
      <c r="L366" s="13"/>
      <c r="M366" s="9"/>
    </row>
    <row r="367">
      <c r="A367" s="10"/>
      <c r="B367" s="10"/>
      <c r="C367" s="10"/>
      <c r="D367" s="10"/>
      <c r="E367" s="29"/>
      <c r="F367" s="13"/>
      <c r="G367" s="13"/>
      <c r="H367" s="13"/>
      <c r="I367" s="13"/>
      <c r="J367" s="13"/>
      <c r="K367" s="13"/>
      <c r="L367" s="13"/>
      <c r="M367" s="9"/>
    </row>
    <row r="368">
      <c r="A368" s="10"/>
      <c r="B368" s="10"/>
      <c r="C368" s="10"/>
      <c r="D368" s="10"/>
      <c r="E368" s="29"/>
      <c r="F368" s="13"/>
      <c r="G368" s="13"/>
      <c r="H368" s="13"/>
      <c r="I368" s="13"/>
      <c r="J368" s="13"/>
      <c r="K368" s="13"/>
      <c r="L368" s="13"/>
      <c r="M368" s="9"/>
    </row>
    <row r="369">
      <c r="A369" s="10"/>
      <c r="B369" s="10"/>
      <c r="C369" s="10"/>
      <c r="D369" s="10"/>
      <c r="E369" s="29"/>
      <c r="F369" s="13"/>
      <c r="G369" s="13"/>
      <c r="H369" s="13"/>
      <c r="I369" s="13"/>
      <c r="J369" s="13"/>
      <c r="K369" s="13"/>
      <c r="L369" s="13"/>
      <c r="M369" s="9"/>
    </row>
    <row r="370">
      <c r="A370" s="10"/>
      <c r="B370" s="10"/>
      <c r="C370" s="10"/>
      <c r="D370" s="10"/>
      <c r="E370" s="29"/>
      <c r="F370" s="13"/>
      <c r="G370" s="13"/>
      <c r="H370" s="13"/>
      <c r="I370" s="13"/>
      <c r="J370" s="13"/>
      <c r="K370" s="13"/>
      <c r="L370" s="13"/>
      <c r="M370" s="9"/>
    </row>
    <row r="371">
      <c r="A371" s="10"/>
      <c r="B371" s="10"/>
      <c r="C371" s="10"/>
      <c r="D371" s="10"/>
      <c r="E371" s="29"/>
      <c r="F371" s="13"/>
      <c r="G371" s="13"/>
      <c r="H371" s="13"/>
      <c r="I371" s="13"/>
      <c r="J371" s="13"/>
      <c r="K371" s="13"/>
      <c r="L371" s="13"/>
      <c r="M371" s="9"/>
    </row>
    <row r="372">
      <c r="A372" s="10"/>
      <c r="B372" s="10"/>
      <c r="C372" s="10"/>
      <c r="D372" s="10"/>
      <c r="E372" s="29"/>
      <c r="F372" s="13"/>
      <c r="G372" s="13"/>
      <c r="H372" s="13"/>
      <c r="I372" s="13"/>
      <c r="J372" s="13"/>
      <c r="K372" s="13"/>
      <c r="L372" s="13"/>
      <c r="M372" s="9"/>
    </row>
    <row r="373">
      <c r="A373" s="10"/>
      <c r="B373" s="10"/>
      <c r="C373" s="10"/>
      <c r="D373" s="10"/>
      <c r="E373" s="29"/>
      <c r="F373" s="13"/>
      <c r="G373" s="13"/>
      <c r="H373" s="13"/>
      <c r="I373" s="13"/>
      <c r="J373" s="13"/>
      <c r="K373" s="13"/>
      <c r="L373" s="13"/>
      <c r="M373" s="9"/>
    </row>
    <row r="374">
      <c r="A374" s="10"/>
      <c r="B374" s="10"/>
      <c r="C374" s="10"/>
      <c r="D374" s="10"/>
      <c r="E374" s="29"/>
      <c r="F374" s="13"/>
      <c r="G374" s="13"/>
      <c r="H374" s="13"/>
      <c r="I374" s="13"/>
      <c r="J374" s="13"/>
      <c r="K374" s="13"/>
      <c r="L374" s="13"/>
      <c r="M374" s="9"/>
    </row>
    <row r="375">
      <c r="A375" s="10"/>
      <c r="B375" s="10"/>
      <c r="C375" s="10"/>
      <c r="D375" s="10"/>
      <c r="E375" s="29"/>
      <c r="F375" s="13"/>
      <c r="G375" s="13"/>
      <c r="H375" s="13"/>
      <c r="I375" s="13"/>
      <c r="J375" s="13"/>
      <c r="K375" s="13"/>
      <c r="L375" s="13"/>
      <c r="M375" s="9"/>
    </row>
    <row r="376">
      <c r="A376" s="10"/>
      <c r="B376" s="10"/>
      <c r="C376" s="10"/>
      <c r="D376" s="10"/>
      <c r="E376" s="29"/>
      <c r="F376" s="13"/>
      <c r="G376" s="13"/>
      <c r="H376" s="13"/>
      <c r="I376" s="13"/>
      <c r="J376" s="13"/>
      <c r="K376" s="13"/>
      <c r="L376" s="13"/>
      <c r="M376" s="9"/>
    </row>
    <row r="377">
      <c r="A377" s="10"/>
      <c r="B377" s="10"/>
      <c r="C377" s="10"/>
      <c r="D377" s="10"/>
      <c r="E377" s="29"/>
      <c r="F377" s="13"/>
      <c r="G377" s="13"/>
      <c r="H377" s="13"/>
      <c r="I377" s="13"/>
      <c r="J377" s="13"/>
      <c r="K377" s="13"/>
      <c r="L377" s="13"/>
      <c r="M377" s="9"/>
    </row>
    <row r="378">
      <c r="A378" s="10"/>
      <c r="B378" s="10"/>
      <c r="C378" s="10"/>
      <c r="D378" s="10"/>
      <c r="E378" s="29"/>
      <c r="F378" s="13"/>
      <c r="G378" s="13"/>
      <c r="H378" s="13"/>
      <c r="I378" s="13"/>
      <c r="J378" s="13"/>
      <c r="K378" s="13"/>
      <c r="L378" s="13"/>
      <c r="M378" s="9"/>
    </row>
    <row r="379">
      <c r="A379" s="10"/>
      <c r="B379" s="10"/>
      <c r="C379" s="10"/>
      <c r="D379" s="10"/>
      <c r="E379" s="29"/>
      <c r="F379" s="13"/>
      <c r="G379" s="13"/>
      <c r="H379" s="13"/>
      <c r="I379" s="13"/>
      <c r="J379" s="13"/>
      <c r="K379" s="13"/>
      <c r="L379" s="13"/>
      <c r="M379" s="9"/>
    </row>
    <row r="380">
      <c r="A380" s="10"/>
      <c r="B380" s="10"/>
      <c r="C380" s="10"/>
      <c r="D380" s="10"/>
      <c r="E380" s="29"/>
      <c r="F380" s="13"/>
      <c r="G380" s="13"/>
      <c r="H380" s="13"/>
      <c r="I380" s="13"/>
      <c r="J380" s="13"/>
      <c r="K380" s="13"/>
      <c r="L380" s="13"/>
      <c r="M380" s="9"/>
    </row>
    <row r="381">
      <c r="A381" s="10"/>
      <c r="B381" s="10"/>
      <c r="C381" s="10"/>
      <c r="D381" s="10"/>
      <c r="E381" s="29"/>
      <c r="F381" s="13"/>
      <c r="G381" s="13"/>
      <c r="H381" s="13"/>
      <c r="I381" s="13"/>
      <c r="J381" s="13"/>
      <c r="K381" s="13"/>
      <c r="L381" s="13"/>
      <c r="M381" s="9"/>
    </row>
    <row r="382">
      <c r="A382" s="10"/>
      <c r="B382" s="10"/>
      <c r="C382" s="10"/>
      <c r="D382" s="10"/>
      <c r="E382" s="29"/>
      <c r="F382" s="13"/>
      <c r="G382" s="13"/>
      <c r="H382" s="13"/>
      <c r="I382" s="13"/>
      <c r="J382" s="13"/>
      <c r="K382" s="13"/>
      <c r="L382" s="13"/>
      <c r="M382" s="9"/>
    </row>
    <row r="383">
      <c r="A383" s="10"/>
      <c r="B383" s="10"/>
      <c r="C383" s="10"/>
      <c r="D383" s="10"/>
      <c r="E383" s="29"/>
      <c r="F383" s="13"/>
      <c r="G383" s="13"/>
      <c r="H383" s="13"/>
      <c r="I383" s="13"/>
      <c r="J383" s="13"/>
      <c r="K383" s="13"/>
      <c r="L383" s="13"/>
      <c r="M383" s="9"/>
    </row>
    <row r="384">
      <c r="A384" s="10"/>
      <c r="B384" s="10"/>
      <c r="C384" s="10"/>
      <c r="D384" s="10"/>
      <c r="E384" s="29"/>
      <c r="F384" s="13"/>
      <c r="G384" s="13"/>
      <c r="H384" s="13"/>
      <c r="I384" s="13"/>
      <c r="J384" s="13"/>
      <c r="K384" s="13"/>
      <c r="L384" s="13"/>
      <c r="M384" s="9"/>
    </row>
    <row r="385">
      <c r="A385" s="10"/>
      <c r="B385" s="10"/>
      <c r="C385" s="10"/>
      <c r="D385" s="10"/>
      <c r="E385" s="29"/>
      <c r="F385" s="13"/>
      <c r="G385" s="13"/>
      <c r="H385" s="13"/>
      <c r="I385" s="13"/>
      <c r="J385" s="13"/>
      <c r="K385" s="13"/>
      <c r="L385" s="13"/>
      <c r="M385" s="9"/>
    </row>
    <row r="386">
      <c r="A386" s="10"/>
      <c r="B386" s="10"/>
      <c r="C386" s="10"/>
      <c r="D386" s="10"/>
      <c r="E386" s="29"/>
      <c r="F386" s="13"/>
      <c r="G386" s="13"/>
      <c r="H386" s="13"/>
      <c r="I386" s="13"/>
      <c r="J386" s="13"/>
      <c r="K386" s="13"/>
      <c r="L386" s="13"/>
      <c r="M386" s="9"/>
    </row>
    <row r="387">
      <c r="A387" s="10"/>
      <c r="B387" s="10"/>
      <c r="C387" s="10"/>
      <c r="D387" s="10"/>
      <c r="E387" s="29"/>
      <c r="F387" s="13"/>
      <c r="G387" s="13"/>
      <c r="H387" s="13"/>
      <c r="I387" s="13"/>
      <c r="J387" s="13"/>
      <c r="K387" s="13"/>
      <c r="L387" s="13"/>
      <c r="M387" s="9"/>
    </row>
    <row r="388">
      <c r="A388" s="10"/>
      <c r="B388" s="10"/>
      <c r="C388" s="10"/>
      <c r="D388" s="10"/>
      <c r="E388" s="29"/>
      <c r="F388" s="13"/>
      <c r="G388" s="13"/>
      <c r="H388" s="13"/>
      <c r="I388" s="13"/>
      <c r="J388" s="13"/>
      <c r="K388" s="13"/>
      <c r="L388" s="13"/>
      <c r="M388" s="9"/>
    </row>
    <row r="389">
      <c r="A389" s="10"/>
      <c r="B389" s="10"/>
      <c r="C389" s="10"/>
      <c r="D389" s="10"/>
      <c r="E389" s="29"/>
      <c r="F389" s="13"/>
      <c r="G389" s="13"/>
      <c r="H389" s="13"/>
      <c r="I389" s="13"/>
      <c r="J389" s="13"/>
      <c r="K389" s="13"/>
      <c r="L389" s="13"/>
      <c r="M389" s="9"/>
    </row>
    <row r="390">
      <c r="A390" s="10"/>
      <c r="B390" s="10"/>
      <c r="C390" s="10"/>
      <c r="D390" s="10"/>
      <c r="E390" s="29"/>
      <c r="F390" s="13"/>
      <c r="G390" s="13"/>
      <c r="H390" s="13"/>
      <c r="I390" s="13"/>
      <c r="J390" s="13"/>
      <c r="K390" s="13"/>
      <c r="L390" s="13"/>
      <c r="M390" s="9"/>
    </row>
    <row r="391">
      <c r="A391" s="10"/>
      <c r="B391" s="10"/>
      <c r="C391" s="10"/>
      <c r="D391" s="10"/>
      <c r="E391" s="29"/>
      <c r="F391" s="13"/>
      <c r="G391" s="13"/>
      <c r="H391" s="13"/>
      <c r="I391" s="13"/>
      <c r="J391" s="13"/>
      <c r="K391" s="13"/>
      <c r="L391" s="13"/>
      <c r="M391" s="9"/>
    </row>
    <row r="392">
      <c r="A392" s="10"/>
      <c r="B392" s="10"/>
      <c r="C392" s="10"/>
      <c r="D392" s="10"/>
      <c r="E392" s="29"/>
      <c r="F392" s="13"/>
      <c r="G392" s="13"/>
      <c r="H392" s="13"/>
      <c r="I392" s="13"/>
      <c r="J392" s="13"/>
      <c r="K392" s="13"/>
      <c r="L392" s="13"/>
      <c r="M392" s="9"/>
    </row>
    <row r="393">
      <c r="A393" s="10"/>
      <c r="B393" s="10"/>
      <c r="C393" s="10"/>
      <c r="D393" s="10"/>
      <c r="E393" s="29"/>
      <c r="F393" s="13"/>
      <c r="G393" s="13"/>
      <c r="H393" s="13"/>
      <c r="I393" s="13"/>
      <c r="J393" s="13"/>
      <c r="K393" s="13"/>
      <c r="L393" s="13"/>
      <c r="M393" s="9"/>
    </row>
    <row r="394">
      <c r="A394" s="10"/>
      <c r="B394" s="10"/>
      <c r="C394" s="10"/>
      <c r="D394" s="10"/>
      <c r="E394" s="29"/>
      <c r="F394" s="13"/>
      <c r="G394" s="13"/>
      <c r="H394" s="13"/>
      <c r="I394" s="13"/>
      <c r="J394" s="13"/>
      <c r="K394" s="13"/>
      <c r="L394" s="13"/>
      <c r="M394" s="9"/>
    </row>
    <row r="395">
      <c r="A395" s="10"/>
      <c r="B395" s="10"/>
      <c r="C395" s="10"/>
      <c r="D395" s="10"/>
      <c r="E395" s="29"/>
      <c r="F395" s="13"/>
      <c r="G395" s="13"/>
      <c r="H395" s="13"/>
      <c r="I395" s="13"/>
      <c r="J395" s="13"/>
      <c r="K395" s="13"/>
      <c r="L395" s="13"/>
      <c r="M395" s="9"/>
    </row>
    <row r="396">
      <c r="A396" s="10"/>
      <c r="B396" s="10"/>
      <c r="C396" s="10"/>
      <c r="D396" s="10"/>
      <c r="E396" s="29"/>
      <c r="F396" s="13"/>
      <c r="G396" s="13"/>
      <c r="H396" s="13"/>
      <c r="I396" s="13"/>
      <c r="J396" s="13"/>
      <c r="K396" s="13"/>
      <c r="L396" s="13"/>
      <c r="M396" s="9"/>
    </row>
    <row r="397">
      <c r="A397" s="10"/>
      <c r="B397" s="10"/>
      <c r="C397" s="10"/>
      <c r="D397" s="10"/>
      <c r="E397" s="29"/>
      <c r="F397" s="13"/>
      <c r="G397" s="13"/>
      <c r="H397" s="13"/>
      <c r="I397" s="13"/>
      <c r="J397" s="13"/>
      <c r="K397" s="13"/>
      <c r="L397" s="13"/>
      <c r="M397" s="9"/>
    </row>
    <row r="398">
      <c r="A398" s="10"/>
      <c r="B398" s="10"/>
      <c r="C398" s="10"/>
      <c r="D398" s="10"/>
      <c r="E398" s="29"/>
      <c r="F398" s="13"/>
      <c r="G398" s="13"/>
      <c r="H398" s="13"/>
      <c r="I398" s="13"/>
      <c r="J398" s="13"/>
      <c r="K398" s="13"/>
      <c r="L398" s="13"/>
      <c r="M398" s="9"/>
    </row>
    <row r="399">
      <c r="A399" s="10"/>
      <c r="B399" s="10"/>
      <c r="C399" s="10"/>
      <c r="D399" s="10"/>
      <c r="E399" s="29"/>
      <c r="F399" s="13"/>
      <c r="G399" s="13"/>
      <c r="H399" s="13"/>
      <c r="I399" s="13"/>
      <c r="J399" s="13"/>
      <c r="K399" s="13"/>
      <c r="L399" s="13"/>
      <c r="M399" s="9"/>
    </row>
    <row r="400">
      <c r="A400" s="10"/>
      <c r="B400" s="10"/>
      <c r="C400" s="10"/>
      <c r="D400" s="10"/>
      <c r="E400" s="29"/>
      <c r="F400" s="13"/>
      <c r="G400" s="13"/>
      <c r="H400" s="13"/>
      <c r="I400" s="13"/>
      <c r="J400" s="13"/>
      <c r="K400" s="13"/>
      <c r="L400" s="13"/>
      <c r="M400" s="9"/>
    </row>
    <row r="401">
      <c r="A401" s="10"/>
      <c r="B401" s="10"/>
      <c r="C401" s="10"/>
      <c r="D401" s="10"/>
      <c r="E401" s="29"/>
      <c r="F401" s="13"/>
      <c r="G401" s="13"/>
      <c r="H401" s="13"/>
      <c r="I401" s="13"/>
      <c r="J401" s="13"/>
      <c r="K401" s="13"/>
      <c r="L401" s="13"/>
      <c r="M401" s="9"/>
    </row>
    <row r="402">
      <c r="A402" s="10"/>
      <c r="B402" s="10"/>
      <c r="C402" s="10"/>
      <c r="D402" s="10"/>
      <c r="E402" s="29"/>
      <c r="F402" s="13"/>
      <c r="G402" s="13"/>
      <c r="H402" s="13"/>
      <c r="I402" s="13"/>
      <c r="J402" s="13"/>
      <c r="K402" s="13"/>
      <c r="L402" s="13"/>
      <c r="M402" s="9"/>
    </row>
    <row r="403">
      <c r="A403" s="10"/>
      <c r="B403" s="10"/>
      <c r="C403" s="10"/>
      <c r="D403" s="10"/>
      <c r="E403" s="29"/>
      <c r="F403" s="13"/>
      <c r="G403" s="13"/>
      <c r="H403" s="13"/>
      <c r="I403" s="13"/>
      <c r="J403" s="13"/>
      <c r="K403" s="13"/>
      <c r="L403" s="13"/>
      <c r="M403" s="9"/>
    </row>
    <row r="404">
      <c r="A404" s="10"/>
      <c r="B404" s="10"/>
      <c r="C404" s="10"/>
      <c r="D404" s="10"/>
      <c r="E404" s="29"/>
      <c r="F404" s="13"/>
      <c r="G404" s="13"/>
      <c r="H404" s="13"/>
      <c r="I404" s="13"/>
      <c r="J404" s="13"/>
      <c r="K404" s="13"/>
      <c r="L404" s="13"/>
      <c r="M404" s="9"/>
    </row>
    <row r="405">
      <c r="A405" s="10"/>
      <c r="B405" s="10"/>
      <c r="C405" s="10"/>
      <c r="D405" s="10"/>
      <c r="E405" s="29"/>
      <c r="F405" s="13"/>
      <c r="G405" s="13"/>
      <c r="H405" s="13"/>
      <c r="I405" s="13"/>
      <c r="J405" s="13"/>
      <c r="K405" s="13"/>
      <c r="L405" s="13"/>
      <c r="M405" s="9"/>
    </row>
    <row r="406">
      <c r="A406" s="10"/>
      <c r="B406" s="10"/>
      <c r="C406" s="10"/>
      <c r="D406" s="10"/>
      <c r="E406" s="29"/>
      <c r="F406" s="13"/>
      <c r="G406" s="13"/>
      <c r="H406" s="13"/>
      <c r="I406" s="13"/>
      <c r="J406" s="13"/>
      <c r="K406" s="13"/>
      <c r="L406" s="13"/>
      <c r="M406" s="9"/>
    </row>
    <row r="407">
      <c r="A407" s="10"/>
      <c r="B407" s="10"/>
      <c r="C407" s="10"/>
      <c r="D407" s="10"/>
      <c r="E407" s="29"/>
      <c r="F407" s="13"/>
      <c r="G407" s="13"/>
      <c r="H407" s="13"/>
      <c r="I407" s="13"/>
      <c r="J407" s="13"/>
      <c r="K407" s="13"/>
      <c r="L407" s="13"/>
      <c r="M407" s="9"/>
    </row>
    <row r="408">
      <c r="A408" s="10"/>
      <c r="B408" s="10"/>
      <c r="C408" s="10"/>
      <c r="D408" s="10"/>
      <c r="E408" s="29"/>
      <c r="F408" s="13"/>
      <c r="G408" s="13"/>
      <c r="H408" s="13"/>
      <c r="I408" s="13"/>
      <c r="J408" s="13"/>
      <c r="K408" s="13"/>
      <c r="L408" s="13"/>
      <c r="M408" s="9"/>
    </row>
    <row r="409">
      <c r="A409" s="10"/>
      <c r="B409" s="10"/>
      <c r="C409" s="10"/>
      <c r="D409" s="10"/>
      <c r="E409" s="29"/>
      <c r="F409" s="13"/>
      <c r="G409" s="13"/>
      <c r="H409" s="13"/>
      <c r="I409" s="13"/>
      <c r="J409" s="13"/>
      <c r="K409" s="13"/>
      <c r="L409" s="13"/>
      <c r="M409" s="9"/>
    </row>
    <row r="410">
      <c r="A410" s="10"/>
      <c r="B410" s="10"/>
      <c r="C410" s="10"/>
      <c r="D410" s="10"/>
      <c r="E410" s="29"/>
      <c r="F410" s="13"/>
      <c r="G410" s="13"/>
      <c r="H410" s="13"/>
      <c r="I410" s="13"/>
      <c r="J410" s="13"/>
      <c r="K410" s="13"/>
      <c r="L410" s="13"/>
      <c r="M410" s="9"/>
    </row>
    <row r="411">
      <c r="A411" s="10"/>
      <c r="B411" s="10"/>
      <c r="C411" s="10"/>
      <c r="D411" s="10"/>
      <c r="E411" s="29"/>
      <c r="F411" s="13"/>
      <c r="G411" s="13"/>
      <c r="H411" s="13"/>
      <c r="I411" s="13"/>
      <c r="J411" s="13"/>
      <c r="K411" s="13"/>
      <c r="L411" s="13"/>
      <c r="M411" s="9"/>
    </row>
    <row r="412">
      <c r="A412" s="10"/>
      <c r="B412" s="10"/>
      <c r="C412" s="10"/>
      <c r="D412" s="10"/>
      <c r="E412" s="29"/>
      <c r="F412" s="13"/>
      <c r="G412" s="13"/>
      <c r="H412" s="13"/>
      <c r="I412" s="13"/>
      <c r="J412" s="13"/>
      <c r="K412" s="13"/>
      <c r="L412" s="13"/>
      <c r="M412" s="9"/>
    </row>
    <row r="413">
      <c r="A413" s="10"/>
      <c r="B413" s="10"/>
      <c r="C413" s="10"/>
      <c r="D413" s="10"/>
      <c r="E413" s="29"/>
      <c r="F413" s="13"/>
      <c r="G413" s="13"/>
      <c r="H413" s="13"/>
      <c r="I413" s="13"/>
      <c r="J413" s="13"/>
      <c r="K413" s="13"/>
      <c r="L413" s="13"/>
      <c r="M413" s="9"/>
    </row>
    <row r="414">
      <c r="A414" s="10"/>
      <c r="B414" s="10"/>
      <c r="C414" s="10"/>
      <c r="D414" s="10"/>
      <c r="E414" s="29"/>
      <c r="F414" s="13"/>
      <c r="G414" s="13"/>
      <c r="H414" s="13"/>
      <c r="I414" s="13"/>
      <c r="J414" s="13"/>
      <c r="K414" s="13"/>
      <c r="L414" s="13"/>
      <c r="M414" s="9"/>
    </row>
    <row r="415">
      <c r="A415" s="10"/>
      <c r="B415" s="10"/>
      <c r="C415" s="10"/>
      <c r="D415" s="10"/>
      <c r="E415" s="29"/>
      <c r="F415" s="13"/>
      <c r="G415" s="13"/>
      <c r="H415" s="13"/>
      <c r="I415" s="13"/>
      <c r="J415" s="13"/>
      <c r="K415" s="13"/>
      <c r="L415" s="13"/>
      <c r="M415" s="9"/>
    </row>
    <row r="416">
      <c r="A416" s="10"/>
      <c r="B416" s="10"/>
      <c r="C416" s="10"/>
      <c r="D416" s="10"/>
      <c r="E416" s="29"/>
      <c r="F416" s="13"/>
      <c r="G416" s="13"/>
      <c r="H416" s="13"/>
      <c r="I416" s="13"/>
      <c r="J416" s="13"/>
      <c r="K416" s="13"/>
      <c r="L416" s="13"/>
      <c r="M416" s="9"/>
    </row>
    <row r="417">
      <c r="A417" s="10"/>
      <c r="B417" s="10"/>
      <c r="C417" s="10"/>
      <c r="D417" s="10"/>
      <c r="E417" s="29"/>
      <c r="F417" s="13"/>
      <c r="G417" s="13"/>
      <c r="H417" s="13"/>
      <c r="I417" s="13"/>
      <c r="J417" s="13"/>
      <c r="K417" s="13"/>
      <c r="L417" s="13"/>
      <c r="M417" s="9"/>
    </row>
    <row r="418">
      <c r="A418" s="10"/>
      <c r="B418" s="10"/>
      <c r="C418" s="10"/>
      <c r="D418" s="10"/>
      <c r="E418" s="29"/>
      <c r="F418" s="13"/>
      <c r="G418" s="13"/>
      <c r="H418" s="13"/>
      <c r="I418" s="13"/>
      <c r="J418" s="13"/>
      <c r="K418" s="13"/>
      <c r="L418" s="13"/>
      <c r="M418" s="9"/>
    </row>
    <row r="419">
      <c r="A419" s="10"/>
      <c r="B419" s="10"/>
      <c r="C419" s="10"/>
      <c r="D419" s="10"/>
      <c r="E419" s="29"/>
      <c r="F419" s="13"/>
      <c r="G419" s="13"/>
      <c r="H419" s="13"/>
      <c r="I419" s="13"/>
      <c r="J419" s="13"/>
      <c r="K419" s="13"/>
      <c r="L419" s="13"/>
      <c r="M419" s="9"/>
    </row>
    <row r="420">
      <c r="A420" s="10"/>
      <c r="B420" s="10"/>
      <c r="C420" s="10"/>
      <c r="D420" s="10"/>
      <c r="E420" s="29"/>
      <c r="F420" s="13"/>
      <c r="G420" s="13"/>
      <c r="H420" s="13"/>
      <c r="I420" s="13"/>
      <c r="J420" s="13"/>
      <c r="K420" s="13"/>
      <c r="L420" s="13"/>
      <c r="M420" s="9"/>
    </row>
    <row r="421">
      <c r="A421" s="10"/>
      <c r="B421" s="10"/>
      <c r="C421" s="10"/>
      <c r="D421" s="10"/>
      <c r="E421" s="29"/>
      <c r="F421" s="13"/>
      <c r="G421" s="13"/>
      <c r="H421" s="13"/>
      <c r="I421" s="13"/>
      <c r="J421" s="13"/>
      <c r="K421" s="13"/>
      <c r="L421" s="13"/>
      <c r="M421" s="9"/>
    </row>
    <row r="422">
      <c r="A422" s="10"/>
      <c r="B422" s="10"/>
      <c r="C422" s="10"/>
      <c r="D422" s="10"/>
      <c r="E422" s="29"/>
      <c r="F422" s="13"/>
      <c r="G422" s="13"/>
      <c r="H422" s="13"/>
      <c r="I422" s="13"/>
      <c r="J422" s="13"/>
      <c r="K422" s="13"/>
      <c r="L422" s="13"/>
      <c r="M422" s="9"/>
    </row>
    <row r="423">
      <c r="A423" s="10"/>
      <c r="B423" s="10"/>
      <c r="C423" s="10"/>
      <c r="D423" s="10"/>
      <c r="E423" s="29"/>
      <c r="F423" s="13"/>
      <c r="G423" s="13"/>
      <c r="H423" s="13"/>
      <c r="I423" s="13"/>
      <c r="J423" s="13"/>
      <c r="K423" s="13"/>
      <c r="L423" s="13"/>
      <c r="M423" s="9"/>
    </row>
    <row r="424">
      <c r="A424" s="10"/>
      <c r="B424" s="10"/>
      <c r="C424" s="10"/>
      <c r="D424" s="10"/>
      <c r="E424" s="29"/>
      <c r="F424" s="13"/>
      <c r="G424" s="13"/>
      <c r="H424" s="13"/>
      <c r="I424" s="13"/>
      <c r="J424" s="13"/>
      <c r="K424" s="13"/>
      <c r="L424" s="13"/>
      <c r="M424" s="9"/>
    </row>
    <row r="425">
      <c r="A425" s="10"/>
      <c r="B425" s="10"/>
      <c r="C425" s="10"/>
      <c r="D425" s="10"/>
      <c r="E425" s="29"/>
      <c r="F425" s="13"/>
      <c r="G425" s="13"/>
      <c r="H425" s="13"/>
      <c r="I425" s="13"/>
      <c r="J425" s="13"/>
      <c r="K425" s="13"/>
      <c r="L425" s="13"/>
      <c r="M425" s="9"/>
    </row>
    <row r="426">
      <c r="A426" s="10"/>
      <c r="B426" s="10"/>
      <c r="C426" s="10"/>
      <c r="D426" s="10"/>
      <c r="E426" s="29"/>
      <c r="F426" s="13"/>
      <c r="G426" s="13"/>
      <c r="H426" s="13"/>
      <c r="I426" s="13"/>
      <c r="J426" s="13"/>
      <c r="K426" s="13"/>
      <c r="L426" s="13"/>
      <c r="M426" s="9"/>
    </row>
    <row r="427">
      <c r="A427" s="10"/>
      <c r="B427" s="10"/>
      <c r="C427" s="10"/>
      <c r="D427" s="10"/>
      <c r="E427" s="29"/>
      <c r="F427" s="13"/>
      <c r="G427" s="13"/>
      <c r="H427" s="13"/>
      <c r="I427" s="13"/>
      <c r="J427" s="13"/>
      <c r="K427" s="13"/>
      <c r="L427" s="13"/>
      <c r="M427" s="9"/>
    </row>
    <row r="428">
      <c r="A428" s="10"/>
      <c r="B428" s="10"/>
      <c r="C428" s="10"/>
      <c r="D428" s="10"/>
      <c r="E428" s="29"/>
      <c r="F428" s="13"/>
      <c r="G428" s="13"/>
      <c r="H428" s="13"/>
      <c r="I428" s="13"/>
      <c r="J428" s="13"/>
      <c r="K428" s="13"/>
      <c r="L428" s="13"/>
      <c r="M428" s="9"/>
    </row>
    <row r="429">
      <c r="A429" s="10"/>
      <c r="B429" s="10"/>
      <c r="C429" s="10"/>
      <c r="D429" s="10"/>
      <c r="E429" s="29"/>
      <c r="F429" s="13"/>
      <c r="G429" s="13"/>
      <c r="H429" s="13"/>
      <c r="I429" s="13"/>
      <c r="J429" s="13"/>
      <c r="K429" s="13"/>
      <c r="L429" s="13"/>
      <c r="M429" s="9"/>
    </row>
    <row r="430">
      <c r="A430" s="10"/>
      <c r="B430" s="10"/>
      <c r="C430" s="10"/>
      <c r="D430" s="10"/>
      <c r="E430" s="29"/>
      <c r="F430" s="13"/>
      <c r="G430" s="13"/>
      <c r="H430" s="13"/>
      <c r="I430" s="13"/>
      <c r="J430" s="13"/>
      <c r="K430" s="13"/>
      <c r="L430" s="13"/>
      <c r="M430" s="9"/>
    </row>
    <row r="431">
      <c r="A431" s="10"/>
      <c r="B431" s="10"/>
      <c r="C431" s="10"/>
      <c r="D431" s="10"/>
      <c r="E431" s="29"/>
      <c r="F431" s="13"/>
      <c r="G431" s="13"/>
      <c r="H431" s="13"/>
      <c r="I431" s="13"/>
      <c r="J431" s="13"/>
      <c r="K431" s="13"/>
      <c r="L431" s="13"/>
      <c r="M431" s="9"/>
    </row>
    <row r="432">
      <c r="A432" s="10"/>
      <c r="B432" s="10"/>
      <c r="C432" s="10"/>
      <c r="D432" s="10"/>
      <c r="E432" s="29"/>
      <c r="F432" s="13"/>
      <c r="G432" s="13"/>
      <c r="H432" s="13"/>
      <c r="I432" s="13"/>
      <c r="J432" s="13"/>
      <c r="K432" s="13"/>
      <c r="L432" s="13"/>
      <c r="M432" s="9"/>
    </row>
    <row r="433">
      <c r="A433" s="10"/>
      <c r="B433" s="10"/>
      <c r="C433" s="10"/>
      <c r="D433" s="10"/>
      <c r="E433" s="29"/>
      <c r="F433" s="13"/>
      <c r="G433" s="13"/>
      <c r="H433" s="13"/>
      <c r="I433" s="13"/>
      <c r="J433" s="13"/>
      <c r="K433" s="13"/>
      <c r="L433" s="13"/>
      <c r="M433" s="9"/>
    </row>
    <row r="434">
      <c r="A434" s="10"/>
      <c r="B434" s="10"/>
      <c r="C434" s="10"/>
      <c r="D434" s="10"/>
      <c r="E434" s="29"/>
      <c r="F434" s="13"/>
      <c r="G434" s="13"/>
      <c r="H434" s="13"/>
      <c r="I434" s="13"/>
      <c r="J434" s="13"/>
      <c r="K434" s="13"/>
      <c r="L434" s="13"/>
      <c r="M434" s="9"/>
    </row>
    <row r="435">
      <c r="A435" s="10"/>
      <c r="B435" s="10"/>
      <c r="C435" s="10"/>
      <c r="D435" s="10"/>
      <c r="E435" s="29"/>
      <c r="F435" s="13"/>
      <c r="G435" s="13"/>
      <c r="H435" s="13"/>
      <c r="I435" s="13"/>
      <c r="J435" s="13"/>
      <c r="K435" s="13"/>
      <c r="L435" s="13"/>
      <c r="M435" s="9"/>
    </row>
    <row r="436">
      <c r="A436" s="10"/>
      <c r="B436" s="10"/>
      <c r="C436" s="10"/>
      <c r="D436" s="10"/>
      <c r="E436" s="29"/>
      <c r="F436" s="13"/>
      <c r="G436" s="13"/>
      <c r="H436" s="13"/>
      <c r="I436" s="13"/>
      <c r="J436" s="13"/>
      <c r="K436" s="13"/>
      <c r="L436" s="13"/>
      <c r="M436" s="9"/>
    </row>
    <row r="437">
      <c r="A437" s="10"/>
      <c r="B437" s="10"/>
      <c r="C437" s="10"/>
      <c r="D437" s="10"/>
      <c r="E437" s="29"/>
      <c r="F437" s="13"/>
      <c r="G437" s="13"/>
      <c r="H437" s="13"/>
      <c r="I437" s="13"/>
      <c r="J437" s="13"/>
      <c r="K437" s="13"/>
      <c r="L437" s="13"/>
      <c r="M437" s="9"/>
    </row>
    <row r="438">
      <c r="A438" s="10"/>
      <c r="B438" s="10"/>
      <c r="C438" s="10"/>
      <c r="D438" s="10"/>
      <c r="E438" s="29"/>
      <c r="F438" s="13"/>
      <c r="G438" s="13"/>
      <c r="H438" s="13"/>
      <c r="I438" s="13"/>
      <c r="J438" s="13"/>
      <c r="K438" s="13"/>
      <c r="L438" s="13"/>
      <c r="M438" s="9"/>
    </row>
    <row r="439">
      <c r="A439" s="10"/>
      <c r="B439" s="10"/>
      <c r="C439" s="10"/>
      <c r="D439" s="10"/>
      <c r="E439" s="29"/>
      <c r="F439" s="13"/>
      <c r="G439" s="13"/>
      <c r="H439" s="13"/>
      <c r="I439" s="13"/>
      <c r="J439" s="13"/>
      <c r="K439" s="13"/>
      <c r="L439" s="13"/>
      <c r="M439" s="9"/>
    </row>
    <row r="440">
      <c r="A440" s="10"/>
      <c r="B440" s="10"/>
      <c r="C440" s="10"/>
      <c r="D440" s="10"/>
      <c r="E440" s="29"/>
      <c r="F440" s="13"/>
      <c r="G440" s="13"/>
      <c r="H440" s="13"/>
      <c r="I440" s="13"/>
      <c r="J440" s="13"/>
      <c r="K440" s="13"/>
      <c r="L440" s="13"/>
      <c r="M440" s="9"/>
    </row>
    <row r="441">
      <c r="A441" s="10"/>
      <c r="B441" s="10"/>
      <c r="C441" s="10"/>
      <c r="D441" s="10"/>
      <c r="E441" s="29"/>
      <c r="F441" s="13"/>
      <c r="G441" s="13"/>
      <c r="H441" s="13"/>
      <c r="I441" s="13"/>
      <c r="J441" s="13"/>
      <c r="K441" s="13"/>
      <c r="L441" s="13"/>
      <c r="M441" s="9"/>
    </row>
    <row r="442">
      <c r="A442" s="10"/>
      <c r="B442" s="10"/>
      <c r="C442" s="10"/>
      <c r="D442" s="10"/>
      <c r="E442" s="29"/>
      <c r="F442" s="13"/>
      <c r="G442" s="13"/>
      <c r="H442" s="13"/>
      <c r="I442" s="13"/>
      <c r="J442" s="13"/>
      <c r="K442" s="13"/>
      <c r="L442" s="13"/>
      <c r="M442" s="9"/>
    </row>
    <row r="443">
      <c r="A443" s="10"/>
      <c r="B443" s="10"/>
      <c r="C443" s="10"/>
      <c r="D443" s="10"/>
      <c r="E443" s="29"/>
      <c r="F443" s="13"/>
      <c r="G443" s="13"/>
      <c r="H443" s="13"/>
      <c r="I443" s="13"/>
      <c r="J443" s="13"/>
      <c r="K443" s="13"/>
      <c r="L443" s="13"/>
      <c r="M443" s="9"/>
    </row>
    <row r="444">
      <c r="A444" s="10"/>
      <c r="B444" s="10"/>
      <c r="C444" s="10"/>
      <c r="D444" s="10"/>
      <c r="E444" s="29"/>
      <c r="F444" s="13"/>
      <c r="G444" s="13"/>
      <c r="H444" s="13"/>
      <c r="I444" s="13"/>
      <c r="J444" s="13"/>
      <c r="K444" s="13"/>
      <c r="L444" s="13"/>
      <c r="M444" s="9"/>
    </row>
    <row r="445">
      <c r="A445" s="10"/>
      <c r="B445" s="10"/>
      <c r="C445" s="10"/>
      <c r="D445" s="10"/>
      <c r="E445" s="29"/>
      <c r="F445" s="13"/>
      <c r="G445" s="13"/>
      <c r="H445" s="13"/>
      <c r="I445" s="13"/>
      <c r="J445" s="13"/>
      <c r="K445" s="13"/>
      <c r="L445" s="13"/>
      <c r="M445" s="9"/>
    </row>
    <row r="446">
      <c r="A446" s="10"/>
      <c r="B446" s="10"/>
      <c r="C446" s="10"/>
      <c r="D446" s="10"/>
      <c r="E446" s="29"/>
      <c r="F446" s="13"/>
      <c r="G446" s="13"/>
      <c r="H446" s="13"/>
      <c r="I446" s="13"/>
      <c r="J446" s="13"/>
      <c r="K446" s="13"/>
      <c r="L446" s="13"/>
      <c r="M446" s="9"/>
    </row>
    <row r="447">
      <c r="A447" s="10"/>
      <c r="B447" s="10"/>
      <c r="C447" s="10"/>
      <c r="D447" s="10"/>
      <c r="E447" s="29"/>
      <c r="F447" s="13"/>
      <c r="G447" s="13"/>
      <c r="H447" s="13"/>
      <c r="I447" s="13"/>
      <c r="J447" s="13"/>
      <c r="K447" s="13"/>
      <c r="L447" s="13"/>
      <c r="M447" s="9"/>
    </row>
    <row r="448">
      <c r="A448" s="10"/>
      <c r="B448" s="10"/>
      <c r="C448" s="10"/>
      <c r="D448" s="10"/>
      <c r="E448" s="29"/>
      <c r="F448" s="13"/>
      <c r="G448" s="13"/>
      <c r="H448" s="13"/>
      <c r="I448" s="13"/>
      <c r="J448" s="13"/>
      <c r="K448" s="13"/>
      <c r="L448" s="13"/>
      <c r="M448" s="9"/>
    </row>
    <row r="449">
      <c r="A449" s="10"/>
      <c r="B449" s="10"/>
      <c r="C449" s="10"/>
      <c r="D449" s="10"/>
      <c r="E449" s="29"/>
      <c r="F449" s="13"/>
      <c r="G449" s="13"/>
      <c r="H449" s="13"/>
      <c r="I449" s="13"/>
      <c r="J449" s="13"/>
      <c r="K449" s="13"/>
      <c r="L449" s="13"/>
      <c r="M449" s="9"/>
    </row>
    <row r="450">
      <c r="A450" s="10"/>
      <c r="B450" s="10"/>
      <c r="C450" s="10"/>
      <c r="D450" s="10"/>
      <c r="E450" s="29"/>
      <c r="F450" s="13"/>
      <c r="G450" s="13"/>
      <c r="H450" s="13"/>
      <c r="I450" s="13"/>
      <c r="J450" s="13"/>
      <c r="K450" s="13"/>
      <c r="L450" s="13"/>
      <c r="M450" s="9"/>
    </row>
    <row r="451">
      <c r="A451" s="10"/>
      <c r="B451" s="10"/>
      <c r="C451" s="10"/>
      <c r="D451" s="10"/>
      <c r="E451" s="29"/>
      <c r="F451" s="13"/>
      <c r="G451" s="13"/>
      <c r="H451" s="13"/>
      <c r="I451" s="13"/>
      <c r="J451" s="13"/>
      <c r="K451" s="13"/>
      <c r="L451" s="13"/>
      <c r="M451" s="9"/>
    </row>
    <row r="452">
      <c r="A452" s="10"/>
      <c r="B452" s="10"/>
      <c r="C452" s="10"/>
      <c r="D452" s="10"/>
      <c r="E452" s="29"/>
      <c r="F452" s="13"/>
      <c r="G452" s="13"/>
      <c r="H452" s="13"/>
      <c r="I452" s="13"/>
      <c r="J452" s="13"/>
      <c r="K452" s="13"/>
      <c r="L452" s="13"/>
      <c r="M452" s="9"/>
    </row>
    <row r="453">
      <c r="A453" s="10"/>
      <c r="B453" s="10"/>
      <c r="C453" s="10"/>
      <c r="D453" s="10"/>
      <c r="E453" s="29"/>
      <c r="F453" s="13"/>
      <c r="G453" s="13"/>
      <c r="H453" s="13"/>
      <c r="I453" s="13"/>
      <c r="J453" s="13"/>
      <c r="K453" s="13"/>
      <c r="L453" s="13"/>
      <c r="M453" s="9"/>
    </row>
    <row r="454">
      <c r="A454" s="10"/>
      <c r="B454" s="10"/>
      <c r="C454" s="10"/>
      <c r="D454" s="10"/>
      <c r="E454" s="29"/>
      <c r="F454" s="13"/>
      <c r="G454" s="13"/>
      <c r="H454" s="13"/>
      <c r="I454" s="13"/>
      <c r="J454" s="13"/>
      <c r="K454" s="13"/>
      <c r="L454" s="13"/>
      <c r="M454" s="9"/>
    </row>
    <row r="455">
      <c r="A455" s="10"/>
      <c r="B455" s="10"/>
      <c r="C455" s="10"/>
      <c r="D455" s="10"/>
      <c r="E455" s="29"/>
      <c r="F455" s="13"/>
      <c r="G455" s="13"/>
      <c r="H455" s="13"/>
      <c r="I455" s="13"/>
      <c r="J455" s="13"/>
      <c r="K455" s="13"/>
      <c r="L455" s="13"/>
      <c r="M455" s="9"/>
    </row>
    <row r="456">
      <c r="A456" s="10"/>
      <c r="B456" s="10"/>
      <c r="C456" s="10"/>
      <c r="D456" s="10"/>
      <c r="E456" s="29"/>
      <c r="F456" s="13"/>
      <c r="G456" s="13"/>
      <c r="H456" s="13"/>
      <c r="I456" s="13"/>
      <c r="J456" s="13"/>
      <c r="K456" s="13"/>
      <c r="L456" s="13"/>
      <c r="M456" s="9"/>
    </row>
    <row r="457">
      <c r="A457" s="10"/>
      <c r="B457" s="10"/>
      <c r="C457" s="10"/>
      <c r="D457" s="10"/>
      <c r="E457" s="29"/>
      <c r="F457" s="13"/>
      <c r="G457" s="13"/>
      <c r="H457" s="13"/>
      <c r="I457" s="13"/>
      <c r="J457" s="13"/>
      <c r="K457" s="13"/>
      <c r="L457" s="13"/>
      <c r="M457" s="9"/>
    </row>
    <row r="458">
      <c r="A458" s="10"/>
      <c r="B458" s="10"/>
      <c r="C458" s="10"/>
      <c r="D458" s="10"/>
      <c r="E458" s="29"/>
      <c r="F458" s="13"/>
      <c r="G458" s="13"/>
      <c r="H458" s="13"/>
      <c r="I458" s="13"/>
      <c r="J458" s="13"/>
      <c r="K458" s="13"/>
      <c r="L458" s="13"/>
      <c r="M458" s="9"/>
    </row>
    <row r="459">
      <c r="A459" s="10"/>
      <c r="B459" s="10"/>
      <c r="C459" s="10"/>
      <c r="D459" s="10"/>
      <c r="E459" s="29"/>
      <c r="F459" s="13"/>
      <c r="G459" s="13"/>
      <c r="H459" s="13"/>
      <c r="I459" s="13"/>
      <c r="J459" s="13"/>
      <c r="K459" s="13"/>
      <c r="L459" s="13"/>
      <c r="M459" s="9"/>
    </row>
    <row r="460">
      <c r="A460" s="10"/>
      <c r="B460" s="10"/>
      <c r="C460" s="10"/>
      <c r="D460" s="10"/>
      <c r="E460" s="29"/>
      <c r="F460" s="13"/>
      <c r="G460" s="13"/>
      <c r="H460" s="13"/>
      <c r="I460" s="13"/>
      <c r="J460" s="13"/>
      <c r="K460" s="13"/>
      <c r="L460" s="13"/>
      <c r="M460" s="9"/>
    </row>
    <row r="461">
      <c r="A461" s="10"/>
      <c r="B461" s="10"/>
      <c r="C461" s="10"/>
      <c r="D461" s="10"/>
      <c r="E461" s="29"/>
      <c r="F461" s="13"/>
      <c r="G461" s="13"/>
      <c r="H461" s="13"/>
      <c r="I461" s="13"/>
      <c r="J461" s="13"/>
      <c r="K461" s="13"/>
      <c r="L461" s="13"/>
      <c r="M461" s="9"/>
    </row>
    <row r="462">
      <c r="A462" s="10"/>
      <c r="B462" s="10"/>
      <c r="C462" s="10"/>
      <c r="D462" s="10"/>
      <c r="E462" s="29"/>
      <c r="F462" s="13"/>
      <c r="G462" s="13"/>
      <c r="H462" s="13"/>
      <c r="I462" s="13"/>
      <c r="J462" s="13"/>
      <c r="K462" s="13"/>
      <c r="L462" s="13"/>
      <c r="M462" s="9"/>
    </row>
    <row r="463">
      <c r="A463" s="10"/>
      <c r="B463" s="10"/>
      <c r="C463" s="10"/>
      <c r="D463" s="10"/>
      <c r="E463" s="29"/>
      <c r="F463" s="13"/>
      <c r="G463" s="13"/>
      <c r="H463" s="13"/>
      <c r="I463" s="13"/>
      <c r="J463" s="13"/>
      <c r="K463" s="13"/>
      <c r="L463" s="13"/>
      <c r="M463" s="9"/>
    </row>
    <row r="464">
      <c r="A464" s="10"/>
      <c r="B464" s="10"/>
      <c r="C464" s="10"/>
      <c r="D464" s="10"/>
      <c r="E464" s="29"/>
      <c r="F464" s="13"/>
      <c r="G464" s="13"/>
      <c r="H464" s="13"/>
      <c r="I464" s="13"/>
      <c r="J464" s="13"/>
      <c r="K464" s="13"/>
      <c r="L464" s="13"/>
      <c r="M464" s="9"/>
    </row>
    <row r="465">
      <c r="A465" s="10"/>
      <c r="B465" s="10"/>
      <c r="C465" s="10"/>
      <c r="D465" s="10"/>
      <c r="E465" s="29"/>
      <c r="F465" s="13"/>
      <c r="G465" s="13"/>
      <c r="H465" s="13"/>
      <c r="I465" s="13"/>
      <c r="J465" s="13"/>
      <c r="K465" s="13"/>
      <c r="L465" s="13"/>
      <c r="M465" s="9"/>
    </row>
    <row r="466">
      <c r="A466" s="10"/>
      <c r="B466" s="10"/>
      <c r="C466" s="10"/>
      <c r="D466" s="10"/>
      <c r="E466" s="29"/>
      <c r="F466" s="13"/>
      <c r="G466" s="13"/>
      <c r="H466" s="13"/>
      <c r="I466" s="13"/>
      <c r="J466" s="13"/>
      <c r="K466" s="13"/>
      <c r="L466" s="13"/>
      <c r="M466" s="9"/>
    </row>
    <row r="467">
      <c r="A467" s="10"/>
      <c r="B467" s="10"/>
      <c r="C467" s="10"/>
      <c r="D467" s="10"/>
      <c r="E467" s="29"/>
      <c r="F467" s="13"/>
      <c r="G467" s="13"/>
      <c r="H467" s="13"/>
      <c r="I467" s="13"/>
      <c r="J467" s="13"/>
      <c r="K467" s="13"/>
      <c r="L467" s="13"/>
      <c r="M467" s="9"/>
    </row>
    <row r="468">
      <c r="A468" s="10"/>
      <c r="B468" s="10"/>
      <c r="C468" s="10"/>
      <c r="D468" s="10"/>
      <c r="E468" s="29"/>
      <c r="F468" s="13"/>
      <c r="G468" s="13"/>
      <c r="H468" s="13"/>
      <c r="I468" s="13"/>
      <c r="J468" s="13"/>
      <c r="K468" s="13"/>
      <c r="L468" s="13"/>
      <c r="M468" s="9"/>
    </row>
    <row r="469">
      <c r="A469" s="10"/>
      <c r="B469" s="10"/>
      <c r="C469" s="10"/>
      <c r="D469" s="10"/>
      <c r="E469" s="29"/>
      <c r="F469" s="13"/>
      <c r="G469" s="13"/>
      <c r="H469" s="13"/>
      <c r="I469" s="13"/>
      <c r="J469" s="13"/>
      <c r="K469" s="13"/>
      <c r="L469" s="13"/>
      <c r="M469" s="9"/>
    </row>
    <row r="470">
      <c r="A470" s="10"/>
      <c r="B470" s="10"/>
      <c r="C470" s="10"/>
      <c r="D470" s="10"/>
      <c r="E470" s="29"/>
      <c r="F470" s="13"/>
      <c r="G470" s="13"/>
      <c r="H470" s="13"/>
      <c r="I470" s="13"/>
      <c r="J470" s="13"/>
      <c r="K470" s="13"/>
      <c r="L470" s="13"/>
      <c r="M470" s="9"/>
    </row>
    <row r="471">
      <c r="A471" s="10"/>
      <c r="B471" s="10"/>
      <c r="C471" s="10"/>
      <c r="D471" s="10"/>
      <c r="E471" s="29"/>
      <c r="F471" s="13"/>
      <c r="G471" s="13"/>
      <c r="H471" s="13"/>
      <c r="I471" s="13"/>
      <c r="J471" s="13"/>
      <c r="K471" s="13"/>
      <c r="L471" s="13"/>
      <c r="M471" s="9"/>
    </row>
    <row r="472">
      <c r="A472" s="10"/>
      <c r="B472" s="10"/>
      <c r="C472" s="10"/>
      <c r="D472" s="10"/>
      <c r="E472" s="29"/>
      <c r="F472" s="13"/>
      <c r="G472" s="13"/>
      <c r="H472" s="13"/>
      <c r="I472" s="13"/>
      <c r="J472" s="13"/>
      <c r="K472" s="13"/>
      <c r="L472" s="13"/>
      <c r="M472" s="9"/>
    </row>
    <row r="473">
      <c r="A473" s="10"/>
      <c r="B473" s="10"/>
      <c r="C473" s="10"/>
      <c r="D473" s="10"/>
      <c r="E473" s="29"/>
      <c r="F473" s="13"/>
      <c r="G473" s="13"/>
      <c r="H473" s="13"/>
      <c r="I473" s="13"/>
      <c r="J473" s="13"/>
      <c r="K473" s="13"/>
      <c r="L473" s="13"/>
      <c r="M473" s="9"/>
    </row>
    <row r="474">
      <c r="A474" s="10"/>
      <c r="B474" s="10"/>
      <c r="C474" s="10"/>
      <c r="D474" s="10"/>
      <c r="E474" s="29"/>
      <c r="F474" s="13"/>
      <c r="G474" s="13"/>
      <c r="H474" s="13"/>
      <c r="I474" s="13"/>
      <c r="J474" s="13"/>
      <c r="K474" s="13"/>
      <c r="L474" s="13"/>
      <c r="M474" s="9"/>
    </row>
    <row r="475">
      <c r="A475" s="10"/>
      <c r="B475" s="10"/>
      <c r="C475" s="10"/>
      <c r="D475" s="10"/>
      <c r="E475" s="29"/>
      <c r="F475" s="13"/>
      <c r="G475" s="13"/>
      <c r="H475" s="13"/>
      <c r="I475" s="13"/>
      <c r="J475" s="13"/>
      <c r="K475" s="13"/>
      <c r="L475" s="13"/>
      <c r="M475" s="9"/>
    </row>
    <row r="476">
      <c r="A476" s="10"/>
      <c r="B476" s="10"/>
      <c r="C476" s="10"/>
      <c r="D476" s="10"/>
      <c r="E476" s="29"/>
      <c r="F476" s="13"/>
      <c r="G476" s="13"/>
      <c r="H476" s="13"/>
      <c r="I476" s="13"/>
      <c r="J476" s="13"/>
      <c r="K476" s="13"/>
      <c r="L476" s="13"/>
      <c r="M476" s="9"/>
    </row>
    <row r="477">
      <c r="A477" s="10"/>
      <c r="B477" s="10"/>
      <c r="C477" s="10"/>
      <c r="D477" s="10"/>
      <c r="E477" s="29"/>
      <c r="F477" s="13"/>
      <c r="G477" s="13"/>
      <c r="H477" s="13"/>
      <c r="I477" s="13"/>
      <c r="J477" s="13"/>
      <c r="K477" s="13"/>
      <c r="L477" s="13"/>
      <c r="M477" s="9"/>
    </row>
    <row r="478">
      <c r="A478" s="10"/>
      <c r="B478" s="10"/>
      <c r="C478" s="10"/>
      <c r="D478" s="10"/>
      <c r="E478" s="29"/>
      <c r="F478" s="13"/>
      <c r="G478" s="13"/>
      <c r="H478" s="13"/>
      <c r="I478" s="13"/>
      <c r="J478" s="13"/>
      <c r="K478" s="13"/>
      <c r="L478" s="13"/>
      <c r="M478" s="9"/>
    </row>
    <row r="479">
      <c r="A479" s="10"/>
      <c r="B479" s="10"/>
      <c r="C479" s="10"/>
      <c r="D479" s="10"/>
      <c r="E479" s="29"/>
      <c r="F479" s="13"/>
      <c r="G479" s="13"/>
      <c r="H479" s="13"/>
      <c r="I479" s="13"/>
      <c r="J479" s="13"/>
      <c r="K479" s="13"/>
      <c r="L479" s="13"/>
      <c r="M479" s="9"/>
    </row>
    <row r="480">
      <c r="A480" s="10"/>
      <c r="B480" s="10"/>
      <c r="C480" s="10"/>
      <c r="D480" s="10"/>
      <c r="E480" s="29"/>
      <c r="F480" s="13"/>
      <c r="G480" s="13"/>
      <c r="H480" s="13"/>
      <c r="I480" s="13"/>
      <c r="J480" s="13"/>
      <c r="K480" s="13"/>
      <c r="L480" s="13"/>
      <c r="M480" s="9"/>
    </row>
    <row r="481">
      <c r="A481" s="10"/>
      <c r="B481" s="10"/>
      <c r="C481" s="10"/>
      <c r="D481" s="10"/>
      <c r="E481" s="29"/>
      <c r="F481" s="13"/>
      <c r="G481" s="13"/>
      <c r="H481" s="13"/>
      <c r="I481" s="13"/>
      <c r="J481" s="13"/>
      <c r="K481" s="13"/>
      <c r="L481" s="13"/>
      <c r="M481" s="9"/>
    </row>
    <row r="482">
      <c r="A482" s="10"/>
      <c r="B482" s="10"/>
      <c r="C482" s="10"/>
      <c r="D482" s="10"/>
      <c r="E482" s="29"/>
      <c r="F482" s="13"/>
      <c r="G482" s="13"/>
      <c r="H482" s="13"/>
      <c r="I482" s="13"/>
      <c r="J482" s="13"/>
      <c r="K482" s="13"/>
      <c r="L482" s="13"/>
      <c r="M482" s="9"/>
    </row>
    <row r="483">
      <c r="A483" s="10"/>
      <c r="B483" s="10"/>
      <c r="C483" s="10"/>
      <c r="D483" s="10"/>
      <c r="E483" s="29"/>
      <c r="F483" s="13"/>
      <c r="G483" s="13"/>
      <c r="H483" s="13"/>
      <c r="I483" s="13"/>
      <c r="J483" s="13"/>
      <c r="K483" s="13"/>
      <c r="L483" s="13"/>
      <c r="M483" s="9"/>
    </row>
    <row r="484">
      <c r="A484" s="10"/>
      <c r="B484" s="10"/>
      <c r="C484" s="10"/>
      <c r="D484" s="10"/>
      <c r="E484" s="29"/>
      <c r="F484" s="13"/>
      <c r="G484" s="13"/>
      <c r="H484" s="13"/>
      <c r="I484" s="13"/>
      <c r="J484" s="13"/>
      <c r="K484" s="13"/>
      <c r="L484" s="13"/>
      <c r="M484" s="9"/>
    </row>
    <row r="485">
      <c r="A485" s="10"/>
      <c r="B485" s="10"/>
      <c r="C485" s="10"/>
      <c r="D485" s="10"/>
      <c r="E485" s="29"/>
      <c r="F485" s="13"/>
      <c r="G485" s="13"/>
      <c r="H485" s="13"/>
      <c r="I485" s="13"/>
      <c r="J485" s="13"/>
      <c r="K485" s="13"/>
      <c r="L485" s="13"/>
      <c r="M485" s="9"/>
    </row>
    <row r="486">
      <c r="A486" s="10"/>
      <c r="B486" s="10"/>
      <c r="C486" s="10"/>
      <c r="D486" s="10"/>
      <c r="E486" s="29"/>
      <c r="F486" s="13"/>
      <c r="G486" s="13"/>
      <c r="H486" s="13"/>
      <c r="I486" s="13"/>
      <c r="J486" s="13"/>
      <c r="K486" s="13"/>
      <c r="L486" s="13"/>
      <c r="M486" s="9"/>
    </row>
    <row r="487">
      <c r="A487" s="10"/>
      <c r="B487" s="10"/>
      <c r="C487" s="10"/>
      <c r="D487" s="10"/>
      <c r="E487" s="29"/>
      <c r="F487" s="13"/>
      <c r="G487" s="13"/>
      <c r="H487" s="13"/>
      <c r="I487" s="13"/>
      <c r="J487" s="13"/>
      <c r="K487" s="13"/>
      <c r="L487" s="13"/>
      <c r="M487" s="9"/>
    </row>
    <row r="488">
      <c r="A488" s="10"/>
      <c r="B488" s="10"/>
      <c r="C488" s="10"/>
      <c r="D488" s="10"/>
      <c r="E488" s="29"/>
      <c r="F488" s="13"/>
      <c r="G488" s="13"/>
      <c r="H488" s="13"/>
      <c r="I488" s="13"/>
      <c r="J488" s="13"/>
      <c r="K488" s="13"/>
      <c r="L488" s="13"/>
      <c r="M488" s="9"/>
    </row>
    <row r="489">
      <c r="A489" s="10"/>
      <c r="B489" s="10"/>
      <c r="C489" s="10"/>
      <c r="D489" s="10"/>
      <c r="E489" s="29"/>
      <c r="F489" s="13"/>
      <c r="G489" s="13"/>
      <c r="H489" s="13"/>
      <c r="I489" s="13"/>
      <c r="J489" s="13"/>
      <c r="K489" s="13"/>
      <c r="L489" s="13"/>
      <c r="M489" s="9"/>
    </row>
    <row r="490">
      <c r="A490" s="10"/>
      <c r="B490" s="10"/>
      <c r="C490" s="10"/>
      <c r="D490" s="10"/>
      <c r="E490" s="29"/>
      <c r="F490" s="13"/>
      <c r="G490" s="13"/>
      <c r="H490" s="13"/>
      <c r="I490" s="13"/>
      <c r="J490" s="13"/>
      <c r="K490" s="13"/>
      <c r="L490" s="13"/>
      <c r="M490" s="9"/>
    </row>
    <row r="491">
      <c r="A491" s="10"/>
      <c r="B491" s="10"/>
      <c r="C491" s="10"/>
      <c r="D491" s="10"/>
      <c r="E491" s="29"/>
      <c r="F491" s="13"/>
      <c r="G491" s="13"/>
      <c r="H491" s="13"/>
      <c r="I491" s="13"/>
      <c r="J491" s="13"/>
      <c r="K491" s="13"/>
      <c r="L491" s="13"/>
      <c r="M491" s="9"/>
    </row>
    <row r="492">
      <c r="A492" s="10"/>
      <c r="B492" s="10"/>
      <c r="C492" s="10"/>
      <c r="D492" s="10"/>
      <c r="E492" s="29"/>
      <c r="F492" s="13"/>
      <c r="G492" s="13"/>
      <c r="H492" s="13"/>
      <c r="I492" s="13"/>
      <c r="J492" s="13"/>
      <c r="K492" s="13"/>
      <c r="L492" s="13"/>
      <c r="M492" s="9"/>
    </row>
    <row r="493">
      <c r="A493" s="10"/>
      <c r="B493" s="10"/>
      <c r="C493" s="10"/>
      <c r="D493" s="10"/>
      <c r="E493" s="29"/>
      <c r="F493" s="13"/>
      <c r="G493" s="13"/>
      <c r="H493" s="13"/>
      <c r="I493" s="13"/>
      <c r="J493" s="13"/>
      <c r="K493" s="13"/>
      <c r="L493" s="13"/>
      <c r="M493" s="9"/>
    </row>
    <row r="494">
      <c r="A494" s="10"/>
      <c r="B494" s="10"/>
      <c r="C494" s="10"/>
      <c r="D494" s="10"/>
      <c r="E494" s="29"/>
      <c r="F494" s="13"/>
      <c r="G494" s="13"/>
      <c r="H494" s="13"/>
      <c r="I494" s="13"/>
      <c r="J494" s="13"/>
      <c r="K494" s="13"/>
      <c r="L494" s="13"/>
      <c r="M494" s="9"/>
    </row>
    <row r="495">
      <c r="A495" s="10"/>
      <c r="B495" s="10"/>
      <c r="C495" s="10"/>
      <c r="D495" s="10"/>
      <c r="E495" s="29"/>
      <c r="F495" s="13"/>
      <c r="G495" s="13"/>
      <c r="H495" s="13"/>
      <c r="I495" s="13"/>
      <c r="J495" s="13"/>
      <c r="K495" s="13"/>
      <c r="L495" s="13"/>
      <c r="M495" s="9"/>
    </row>
    <row r="496">
      <c r="A496" s="10"/>
      <c r="B496" s="10"/>
      <c r="C496" s="10"/>
      <c r="D496" s="10"/>
      <c r="E496" s="29"/>
      <c r="F496" s="13"/>
      <c r="G496" s="13"/>
      <c r="H496" s="13"/>
      <c r="I496" s="13"/>
      <c r="J496" s="13"/>
      <c r="K496" s="13"/>
      <c r="L496" s="13"/>
      <c r="M496" s="9"/>
    </row>
    <row r="497">
      <c r="A497" s="10"/>
      <c r="B497" s="10"/>
      <c r="C497" s="10"/>
      <c r="D497" s="10"/>
      <c r="E497" s="29"/>
      <c r="F497" s="13"/>
      <c r="G497" s="13"/>
      <c r="H497" s="13"/>
      <c r="I497" s="13"/>
      <c r="J497" s="13"/>
      <c r="K497" s="13"/>
      <c r="L497" s="13"/>
      <c r="M497" s="9"/>
    </row>
    <row r="498">
      <c r="A498" s="10"/>
      <c r="B498" s="10"/>
      <c r="C498" s="10"/>
      <c r="D498" s="10"/>
      <c r="E498" s="29"/>
      <c r="F498" s="13"/>
      <c r="G498" s="13"/>
      <c r="H498" s="13"/>
      <c r="I498" s="13"/>
      <c r="J498" s="13"/>
      <c r="K498" s="13"/>
      <c r="L498" s="13"/>
      <c r="M498" s="9"/>
    </row>
    <row r="499">
      <c r="A499" s="10"/>
      <c r="B499" s="10"/>
      <c r="C499" s="10"/>
      <c r="D499" s="10"/>
      <c r="E499" s="29"/>
      <c r="F499" s="13"/>
      <c r="G499" s="13"/>
      <c r="H499" s="13"/>
      <c r="I499" s="13"/>
      <c r="J499" s="13"/>
      <c r="K499" s="13"/>
      <c r="L499" s="13"/>
      <c r="M499" s="9"/>
    </row>
    <row r="500">
      <c r="A500" s="10"/>
      <c r="B500" s="10"/>
      <c r="C500" s="10"/>
      <c r="D500" s="10"/>
      <c r="E500" s="29"/>
      <c r="F500" s="13"/>
      <c r="G500" s="13"/>
      <c r="H500" s="13"/>
      <c r="I500" s="13"/>
      <c r="J500" s="13"/>
      <c r="K500" s="13"/>
      <c r="L500" s="13"/>
      <c r="M500" s="9"/>
    </row>
    <row r="501">
      <c r="A501" s="10"/>
      <c r="B501" s="10"/>
      <c r="C501" s="10"/>
      <c r="D501" s="10"/>
      <c r="E501" s="29"/>
      <c r="F501" s="13"/>
      <c r="G501" s="13"/>
      <c r="H501" s="13"/>
      <c r="I501" s="13"/>
      <c r="J501" s="13"/>
      <c r="K501" s="13"/>
      <c r="L501" s="13"/>
      <c r="M501" s="9"/>
    </row>
    <row r="502">
      <c r="A502" s="10"/>
      <c r="B502" s="10"/>
      <c r="C502" s="10"/>
      <c r="D502" s="10"/>
      <c r="E502" s="29"/>
      <c r="F502" s="13"/>
      <c r="G502" s="13"/>
      <c r="H502" s="13"/>
      <c r="I502" s="13"/>
      <c r="J502" s="13"/>
      <c r="K502" s="13"/>
      <c r="L502" s="13"/>
      <c r="M502" s="9"/>
    </row>
    <row r="503">
      <c r="A503" s="10"/>
      <c r="B503" s="10"/>
      <c r="C503" s="10"/>
      <c r="D503" s="10"/>
      <c r="E503" s="29"/>
      <c r="F503" s="13"/>
      <c r="G503" s="13"/>
      <c r="H503" s="13"/>
      <c r="I503" s="13"/>
      <c r="J503" s="13"/>
      <c r="K503" s="13"/>
      <c r="L503" s="13"/>
      <c r="M503" s="9"/>
    </row>
    <row r="504">
      <c r="A504" s="10"/>
      <c r="B504" s="10"/>
      <c r="C504" s="10"/>
      <c r="D504" s="10"/>
      <c r="E504" s="29"/>
      <c r="F504" s="13"/>
      <c r="G504" s="13"/>
      <c r="H504" s="13"/>
      <c r="I504" s="13"/>
      <c r="J504" s="13"/>
      <c r="K504" s="13"/>
      <c r="L504" s="13"/>
      <c r="M504" s="9"/>
    </row>
    <row r="505">
      <c r="A505" s="10"/>
      <c r="B505" s="10"/>
      <c r="C505" s="10"/>
      <c r="D505" s="10"/>
      <c r="E505" s="29"/>
      <c r="F505" s="13"/>
      <c r="G505" s="13"/>
      <c r="H505" s="13"/>
      <c r="I505" s="13"/>
      <c r="J505" s="13"/>
      <c r="K505" s="13"/>
      <c r="L505" s="13"/>
      <c r="M505" s="9"/>
    </row>
    <row r="506">
      <c r="A506" s="10"/>
      <c r="B506" s="10"/>
      <c r="C506" s="10"/>
      <c r="D506" s="10"/>
      <c r="E506" s="29"/>
      <c r="F506" s="13"/>
      <c r="G506" s="13"/>
      <c r="H506" s="13"/>
      <c r="I506" s="13"/>
      <c r="J506" s="13"/>
      <c r="K506" s="13"/>
      <c r="L506" s="13"/>
      <c r="M506" s="9"/>
    </row>
    <row r="507">
      <c r="A507" s="10"/>
      <c r="B507" s="10"/>
      <c r="C507" s="10"/>
      <c r="D507" s="10"/>
      <c r="E507" s="29"/>
      <c r="F507" s="13"/>
      <c r="G507" s="13"/>
      <c r="H507" s="13"/>
      <c r="I507" s="13"/>
      <c r="J507" s="13"/>
      <c r="K507" s="13"/>
      <c r="L507" s="13"/>
      <c r="M507" s="9"/>
    </row>
    <row r="508">
      <c r="A508" s="10"/>
      <c r="B508" s="10"/>
      <c r="C508" s="10"/>
      <c r="D508" s="10"/>
      <c r="E508" s="29"/>
      <c r="F508" s="13"/>
      <c r="G508" s="13"/>
      <c r="H508" s="13"/>
      <c r="I508" s="13"/>
      <c r="J508" s="13"/>
      <c r="K508" s="13"/>
      <c r="L508" s="13"/>
      <c r="M508" s="9"/>
    </row>
    <row r="509">
      <c r="A509" s="10"/>
      <c r="B509" s="10"/>
      <c r="C509" s="10"/>
      <c r="D509" s="10"/>
      <c r="E509" s="29"/>
      <c r="F509" s="13"/>
      <c r="G509" s="13"/>
      <c r="H509" s="13"/>
      <c r="I509" s="13"/>
      <c r="J509" s="13"/>
      <c r="K509" s="13"/>
      <c r="L509" s="13"/>
      <c r="M509" s="9"/>
    </row>
    <row r="510">
      <c r="A510" s="10"/>
      <c r="B510" s="10"/>
      <c r="C510" s="10"/>
      <c r="D510" s="10"/>
      <c r="E510" s="29"/>
      <c r="F510" s="13"/>
      <c r="G510" s="13"/>
      <c r="H510" s="13"/>
      <c r="I510" s="13"/>
      <c r="J510" s="13"/>
      <c r="K510" s="13"/>
      <c r="L510" s="13"/>
      <c r="M510" s="9"/>
    </row>
    <row r="511">
      <c r="A511" s="10"/>
      <c r="B511" s="10"/>
      <c r="C511" s="10"/>
      <c r="D511" s="10"/>
      <c r="E511" s="29"/>
      <c r="F511" s="13"/>
      <c r="G511" s="13"/>
      <c r="H511" s="13"/>
      <c r="I511" s="13"/>
      <c r="J511" s="13"/>
      <c r="K511" s="13"/>
      <c r="L511" s="13"/>
      <c r="M511" s="9"/>
    </row>
    <row r="512">
      <c r="A512" s="10"/>
      <c r="B512" s="10"/>
      <c r="C512" s="10"/>
      <c r="D512" s="10"/>
      <c r="E512" s="29"/>
      <c r="F512" s="13"/>
      <c r="G512" s="13"/>
      <c r="H512" s="13"/>
      <c r="I512" s="13"/>
      <c r="J512" s="13"/>
      <c r="K512" s="13"/>
      <c r="L512" s="13"/>
      <c r="M512" s="9"/>
    </row>
    <row r="513">
      <c r="A513" s="10"/>
      <c r="B513" s="10"/>
      <c r="C513" s="10"/>
      <c r="D513" s="10"/>
      <c r="E513" s="29"/>
      <c r="F513" s="13"/>
      <c r="G513" s="13"/>
      <c r="H513" s="13"/>
      <c r="I513" s="13"/>
      <c r="J513" s="13"/>
      <c r="K513" s="13"/>
      <c r="L513" s="13"/>
      <c r="M513" s="9"/>
    </row>
    <row r="514">
      <c r="A514" s="10"/>
      <c r="B514" s="10"/>
      <c r="C514" s="10"/>
      <c r="D514" s="10"/>
      <c r="E514" s="29"/>
      <c r="F514" s="13"/>
      <c r="G514" s="13"/>
      <c r="H514" s="13"/>
      <c r="I514" s="13"/>
      <c r="J514" s="13"/>
      <c r="K514" s="13"/>
      <c r="L514" s="13"/>
      <c r="M514" s="9"/>
    </row>
    <row r="515">
      <c r="A515" s="10"/>
      <c r="B515" s="10"/>
      <c r="C515" s="10"/>
      <c r="D515" s="10"/>
      <c r="E515" s="29"/>
      <c r="F515" s="13"/>
      <c r="G515" s="13"/>
      <c r="H515" s="13"/>
      <c r="I515" s="13"/>
      <c r="J515" s="13"/>
      <c r="K515" s="13"/>
      <c r="L515" s="13"/>
      <c r="M515" s="9"/>
    </row>
    <row r="516">
      <c r="A516" s="10"/>
      <c r="B516" s="10"/>
      <c r="C516" s="10"/>
      <c r="D516" s="10"/>
      <c r="E516" s="29"/>
      <c r="F516" s="13"/>
      <c r="G516" s="13"/>
      <c r="H516" s="13"/>
      <c r="I516" s="13"/>
      <c r="J516" s="13"/>
      <c r="K516" s="13"/>
      <c r="L516" s="13"/>
      <c r="M516" s="9"/>
    </row>
    <row r="517">
      <c r="A517" s="10"/>
      <c r="B517" s="10"/>
      <c r="C517" s="10"/>
      <c r="D517" s="10"/>
      <c r="E517" s="29"/>
      <c r="F517" s="13"/>
      <c r="G517" s="13"/>
      <c r="H517" s="13"/>
      <c r="I517" s="13"/>
      <c r="J517" s="13"/>
      <c r="K517" s="13"/>
      <c r="L517" s="13"/>
      <c r="M517" s="9"/>
    </row>
    <row r="518">
      <c r="A518" s="10"/>
      <c r="B518" s="10"/>
      <c r="C518" s="10"/>
      <c r="D518" s="10"/>
      <c r="E518" s="29"/>
      <c r="F518" s="13"/>
      <c r="G518" s="13"/>
      <c r="H518" s="13"/>
      <c r="I518" s="13"/>
      <c r="J518" s="13"/>
      <c r="K518" s="13"/>
      <c r="L518" s="13"/>
      <c r="M518" s="9"/>
    </row>
    <row r="519">
      <c r="A519" s="10"/>
      <c r="B519" s="10"/>
      <c r="C519" s="10"/>
      <c r="D519" s="10"/>
      <c r="E519" s="29"/>
      <c r="F519" s="13"/>
      <c r="G519" s="13"/>
      <c r="H519" s="13"/>
      <c r="I519" s="13"/>
      <c r="J519" s="13"/>
      <c r="K519" s="13"/>
      <c r="L519" s="13"/>
      <c r="M519" s="9"/>
    </row>
    <row r="520">
      <c r="A520" s="10"/>
      <c r="B520" s="10"/>
      <c r="C520" s="10"/>
      <c r="D520" s="10"/>
      <c r="E520" s="29"/>
      <c r="F520" s="13"/>
      <c r="G520" s="13"/>
      <c r="H520" s="13"/>
      <c r="I520" s="13"/>
      <c r="J520" s="13"/>
      <c r="K520" s="13"/>
      <c r="L520" s="13"/>
      <c r="M520" s="9"/>
    </row>
    <row r="521">
      <c r="A521" s="10"/>
      <c r="B521" s="10"/>
      <c r="C521" s="10"/>
      <c r="D521" s="10"/>
      <c r="E521" s="29"/>
      <c r="F521" s="13"/>
      <c r="G521" s="13"/>
      <c r="H521" s="13"/>
      <c r="I521" s="13"/>
      <c r="J521" s="13"/>
      <c r="K521" s="13"/>
      <c r="L521" s="13"/>
      <c r="M521" s="9"/>
    </row>
    <row r="522">
      <c r="A522" s="10"/>
      <c r="B522" s="10"/>
      <c r="C522" s="10"/>
      <c r="D522" s="10"/>
      <c r="E522" s="29"/>
      <c r="F522" s="13"/>
      <c r="G522" s="13"/>
      <c r="H522" s="13"/>
      <c r="I522" s="13"/>
      <c r="J522" s="13"/>
      <c r="K522" s="13"/>
      <c r="L522" s="13"/>
      <c r="M522" s="9"/>
    </row>
    <row r="523">
      <c r="A523" s="10"/>
      <c r="B523" s="10"/>
      <c r="C523" s="10"/>
      <c r="D523" s="10"/>
      <c r="E523" s="29"/>
      <c r="F523" s="13"/>
      <c r="G523" s="13"/>
      <c r="H523" s="13"/>
      <c r="I523" s="13"/>
      <c r="J523" s="13"/>
      <c r="K523" s="13"/>
      <c r="L523" s="13"/>
      <c r="M523" s="9"/>
    </row>
    <row r="524">
      <c r="A524" s="10"/>
      <c r="B524" s="10"/>
      <c r="C524" s="10"/>
      <c r="D524" s="10"/>
      <c r="E524" s="29"/>
      <c r="F524" s="13"/>
      <c r="G524" s="13"/>
      <c r="H524" s="13"/>
      <c r="I524" s="13"/>
      <c r="J524" s="13"/>
      <c r="K524" s="13"/>
      <c r="L524" s="13"/>
      <c r="M524" s="9"/>
    </row>
    <row r="525">
      <c r="A525" s="10"/>
      <c r="B525" s="10"/>
      <c r="C525" s="10"/>
      <c r="D525" s="10"/>
      <c r="E525" s="29"/>
      <c r="F525" s="13"/>
      <c r="G525" s="13"/>
      <c r="H525" s="13"/>
      <c r="I525" s="13"/>
      <c r="J525" s="13"/>
      <c r="K525" s="13"/>
      <c r="L525" s="13"/>
      <c r="M525" s="9"/>
    </row>
    <row r="526">
      <c r="A526" s="10"/>
      <c r="B526" s="10"/>
      <c r="C526" s="10"/>
      <c r="D526" s="10"/>
      <c r="E526" s="29"/>
      <c r="F526" s="13"/>
      <c r="G526" s="13"/>
      <c r="H526" s="13"/>
      <c r="I526" s="13"/>
      <c r="J526" s="13"/>
      <c r="K526" s="13"/>
      <c r="L526" s="13"/>
      <c r="M526" s="9"/>
    </row>
    <row r="527">
      <c r="A527" s="10"/>
      <c r="B527" s="10"/>
      <c r="C527" s="10"/>
      <c r="D527" s="10"/>
      <c r="E527" s="29"/>
      <c r="F527" s="13"/>
      <c r="G527" s="13"/>
      <c r="H527" s="13"/>
      <c r="I527" s="13"/>
      <c r="J527" s="13"/>
      <c r="K527" s="13"/>
      <c r="L527" s="13"/>
      <c r="M527" s="9"/>
    </row>
    <row r="528">
      <c r="A528" s="10"/>
      <c r="B528" s="10"/>
      <c r="C528" s="10"/>
      <c r="D528" s="10"/>
      <c r="E528" s="29"/>
      <c r="F528" s="13"/>
      <c r="G528" s="13"/>
      <c r="H528" s="13"/>
      <c r="I528" s="13"/>
      <c r="J528" s="13"/>
      <c r="K528" s="13"/>
      <c r="L528" s="13"/>
      <c r="M528" s="9"/>
    </row>
    <row r="529">
      <c r="A529" s="10"/>
      <c r="B529" s="10"/>
      <c r="C529" s="10"/>
      <c r="D529" s="10"/>
      <c r="E529" s="29"/>
      <c r="F529" s="13"/>
      <c r="G529" s="13"/>
      <c r="H529" s="13"/>
      <c r="I529" s="13"/>
      <c r="J529" s="13"/>
      <c r="K529" s="13"/>
      <c r="L529" s="13"/>
      <c r="M529" s="9"/>
    </row>
    <row r="530">
      <c r="A530" s="10"/>
      <c r="B530" s="10"/>
      <c r="C530" s="10"/>
      <c r="D530" s="10"/>
      <c r="E530" s="29"/>
      <c r="F530" s="13"/>
      <c r="G530" s="13"/>
      <c r="H530" s="13"/>
      <c r="I530" s="13"/>
      <c r="J530" s="13"/>
      <c r="K530" s="13"/>
      <c r="L530" s="13"/>
      <c r="M530" s="9"/>
    </row>
    <row r="531">
      <c r="A531" s="10"/>
      <c r="B531" s="10"/>
      <c r="C531" s="10"/>
      <c r="D531" s="10"/>
      <c r="E531" s="29"/>
      <c r="F531" s="13"/>
      <c r="G531" s="13"/>
      <c r="H531" s="13"/>
      <c r="I531" s="13"/>
      <c r="J531" s="13"/>
      <c r="K531" s="13"/>
      <c r="L531" s="13"/>
      <c r="M531" s="9"/>
    </row>
    <row r="532">
      <c r="A532" s="10"/>
      <c r="B532" s="10"/>
      <c r="C532" s="10"/>
      <c r="D532" s="10"/>
      <c r="E532" s="29"/>
      <c r="F532" s="13"/>
      <c r="G532" s="13"/>
      <c r="H532" s="13"/>
      <c r="I532" s="13"/>
      <c r="J532" s="13"/>
      <c r="K532" s="13"/>
      <c r="L532" s="13"/>
      <c r="M532" s="9"/>
    </row>
    <row r="533">
      <c r="A533" s="10"/>
      <c r="B533" s="10"/>
      <c r="C533" s="10"/>
      <c r="D533" s="10"/>
      <c r="E533" s="29"/>
      <c r="F533" s="13"/>
      <c r="G533" s="13"/>
      <c r="H533" s="13"/>
      <c r="I533" s="13"/>
      <c r="J533" s="13"/>
      <c r="K533" s="13"/>
      <c r="L533" s="13"/>
      <c r="M533" s="9"/>
    </row>
    <row r="534">
      <c r="A534" s="10"/>
      <c r="B534" s="10"/>
      <c r="C534" s="10"/>
      <c r="D534" s="10"/>
      <c r="E534" s="29"/>
      <c r="F534" s="13"/>
      <c r="G534" s="13"/>
      <c r="H534" s="13"/>
      <c r="I534" s="13"/>
      <c r="J534" s="13"/>
      <c r="K534" s="13"/>
      <c r="L534" s="13"/>
      <c r="M534" s="9"/>
    </row>
    <row r="535">
      <c r="A535" s="10"/>
      <c r="B535" s="10"/>
      <c r="C535" s="10"/>
      <c r="D535" s="10"/>
      <c r="E535" s="29"/>
      <c r="F535" s="13"/>
      <c r="G535" s="13"/>
      <c r="H535" s="13"/>
      <c r="I535" s="13"/>
      <c r="J535" s="13"/>
      <c r="K535" s="13"/>
      <c r="L535" s="13"/>
      <c r="M535" s="9"/>
    </row>
    <row r="536">
      <c r="A536" s="10"/>
      <c r="B536" s="10"/>
      <c r="C536" s="10"/>
      <c r="D536" s="10"/>
      <c r="E536" s="29"/>
      <c r="F536" s="13"/>
      <c r="G536" s="13"/>
      <c r="H536" s="13"/>
      <c r="I536" s="13"/>
      <c r="J536" s="13"/>
      <c r="K536" s="13"/>
      <c r="L536" s="13"/>
      <c r="M536" s="9"/>
    </row>
    <row r="537">
      <c r="A537" s="10"/>
      <c r="B537" s="10"/>
      <c r="C537" s="10"/>
      <c r="D537" s="10"/>
      <c r="E537" s="29"/>
      <c r="F537" s="13"/>
      <c r="G537" s="13"/>
      <c r="H537" s="13"/>
      <c r="I537" s="13"/>
      <c r="J537" s="13"/>
      <c r="K537" s="13"/>
      <c r="L537" s="13"/>
      <c r="M537" s="9"/>
    </row>
    <row r="538">
      <c r="A538" s="10"/>
      <c r="B538" s="10"/>
      <c r="C538" s="10"/>
      <c r="D538" s="10"/>
      <c r="E538" s="29"/>
      <c r="F538" s="13"/>
      <c r="G538" s="13"/>
      <c r="H538" s="13"/>
      <c r="I538" s="13"/>
      <c r="J538" s="13"/>
      <c r="K538" s="13"/>
      <c r="L538" s="13"/>
      <c r="M538" s="9"/>
    </row>
    <row r="539">
      <c r="A539" s="10"/>
      <c r="B539" s="10"/>
      <c r="C539" s="10"/>
      <c r="D539" s="10"/>
      <c r="E539" s="29"/>
      <c r="F539" s="13"/>
      <c r="G539" s="13"/>
      <c r="H539" s="13"/>
      <c r="I539" s="13"/>
      <c r="J539" s="13"/>
      <c r="K539" s="13"/>
      <c r="L539" s="13"/>
      <c r="M539" s="9"/>
    </row>
    <row r="540">
      <c r="A540" s="10"/>
      <c r="B540" s="10"/>
      <c r="C540" s="10"/>
      <c r="D540" s="10"/>
      <c r="E540" s="29"/>
      <c r="F540" s="13"/>
      <c r="G540" s="13"/>
      <c r="H540" s="13"/>
      <c r="I540" s="13"/>
      <c r="J540" s="13"/>
      <c r="K540" s="13"/>
      <c r="L540" s="13"/>
      <c r="M540" s="9"/>
    </row>
    <row r="541">
      <c r="A541" s="10"/>
      <c r="B541" s="10"/>
      <c r="C541" s="10"/>
      <c r="D541" s="10"/>
      <c r="E541" s="29"/>
      <c r="F541" s="13"/>
      <c r="G541" s="13"/>
      <c r="H541" s="13"/>
      <c r="I541" s="13"/>
      <c r="J541" s="13"/>
      <c r="K541" s="13"/>
      <c r="L541" s="13"/>
      <c r="M541" s="9"/>
    </row>
    <row r="542">
      <c r="A542" s="10"/>
      <c r="B542" s="10"/>
      <c r="C542" s="10"/>
      <c r="D542" s="10"/>
      <c r="E542" s="29"/>
      <c r="F542" s="13"/>
      <c r="G542" s="13"/>
      <c r="H542" s="13"/>
      <c r="I542" s="13"/>
      <c r="J542" s="13"/>
      <c r="K542" s="13"/>
      <c r="L542" s="13"/>
      <c r="M542" s="9"/>
    </row>
    <row r="543">
      <c r="A543" s="10"/>
      <c r="B543" s="10"/>
      <c r="C543" s="10"/>
      <c r="D543" s="10"/>
      <c r="E543" s="29"/>
      <c r="F543" s="13"/>
      <c r="G543" s="13"/>
      <c r="H543" s="13"/>
      <c r="I543" s="13"/>
      <c r="J543" s="13"/>
      <c r="K543" s="13"/>
      <c r="L543" s="13"/>
      <c r="M543" s="9"/>
    </row>
    <row r="544">
      <c r="A544" s="10"/>
      <c r="B544" s="10"/>
      <c r="C544" s="10"/>
      <c r="D544" s="10"/>
      <c r="E544" s="29"/>
      <c r="F544" s="13"/>
      <c r="G544" s="13"/>
      <c r="H544" s="13"/>
      <c r="I544" s="13"/>
      <c r="J544" s="13"/>
      <c r="K544" s="13"/>
      <c r="L544" s="13"/>
      <c r="M544" s="9"/>
    </row>
    <row r="545">
      <c r="A545" s="10"/>
      <c r="B545" s="10"/>
      <c r="C545" s="10"/>
      <c r="D545" s="10"/>
      <c r="E545" s="29"/>
      <c r="F545" s="13"/>
      <c r="G545" s="13"/>
      <c r="H545" s="13"/>
      <c r="I545" s="13"/>
      <c r="J545" s="13"/>
      <c r="K545" s="13"/>
      <c r="L545" s="13"/>
      <c r="M545" s="9"/>
    </row>
    <row r="546">
      <c r="A546" s="10"/>
      <c r="B546" s="10"/>
      <c r="C546" s="10"/>
      <c r="D546" s="10"/>
      <c r="E546" s="29"/>
      <c r="F546" s="13"/>
      <c r="G546" s="13"/>
      <c r="H546" s="13"/>
      <c r="I546" s="13"/>
      <c r="J546" s="13"/>
      <c r="K546" s="13"/>
      <c r="L546" s="13"/>
      <c r="M546" s="9"/>
    </row>
    <row r="547">
      <c r="A547" s="10"/>
      <c r="B547" s="10"/>
      <c r="C547" s="10"/>
      <c r="D547" s="10"/>
      <c r="E547" s="29"/>
      <c r="F547" s="13"/>
      <c r="G547" s="13"/>
      <c r="H547" s="13"/>
      <c r="I547" s="13"/>
      <c r="J547" s="13"/>
      <c r="K547" s="13"/>
      <c r="L547" s="13"/>
      <c r="M547" s="9"/>
    </row>
    <row r="548">
      <c r="A548" s="10"/>
      <c r="B548" s="10"/>
      <c r="C548" s="10"/>
      <c r="D548" s="10"/>
      <c r="E548" s="29"/>
      <c r="F548" s="13"/>
      <c r="G548" s="13"/>
      <c r="H548" s="13"/>
      <c r="I548" s="13"/>
      <c r="J548" s="13"/>
      <c r="K548" s="13"/>
      <c r="L548" s="13"/>
      <c r="M548" s="9"/>
    </row>
    <row r="549">
      <c r="A549" s="10"/>
      <c r="B549" s="10"/>
      <c r="C549" s="10"/>
      <c r="D549" s="10"/>
      <c r="E549" s="29"/>
      <c r="F549" s="13"/>
      <c r="G549" s="13"/>
      <c r="H549" s="13"/>
      <c r="I549" s="13"/>
      <c r="J549" s="13"/>
      <c r="K549" s="13"/>
      <c r="L549" s="13"/>
      <c r="M549" s="9"/>
    </row>
    <row r="550">
      <c r="A550" s="10"/>
      <c r="B550" s="10"/>
      <c r="C550" s="10"/>
      <c r="D550" s="10"/>
      <c r="E550" s="29"/>
      <c r="F550" s="13"/>
      <c r="G550" s="13"/>
      <c r="H550" s="13"/>
      <c r="I550" s="13"/>
      <c r="J550" s="13"/>
      <c r="K550" s="13"/>
      <c r="L550" s="13"/>
      <c r="M550" s="9"/>
    </row>
    <row r="551">
      <c r="A551" s="10"/>
      <c r="B551" s="10"/>
      <c r="C551" s="10"/>
      <c r="D551" s="10"/>
      <c r="E551" s="29"/>
      <c r="F551" s="13"/>
      <c r="G551" s="13"/>
      <c r="H551" s="13"/>
      <c r="I551" s="13"/>
      <c r="J551" s="13"/>
      <c r="K551" s="13"/>
      <c r="L551" s="13"/>
      <c r="M551" s="9"/>
    </row>
    <row r="552">
      <c r="A552" s="10"/>
      <c r="B552" s="10"/>
      <c r="C552" s="10"/>
      <c r="D552" s="10"/>
      <c r="E552" s="29"/>
      <c r="F552" s="13"/>
      <c r="G552" s="13"/>
      <c r="H552" s="13"/>
      <c r="I552" s="13"/>
      <c r="J552" s="13"/>
      <c r="K552" s="13"/>
      <c r="L552" s="13"/>
      <c r="M552" s="9"/>
    </row>
    <row r="553">
      <c r="A553" s="10"/>
      <c r="B553" s="10"/>
      <c r="C553" s="10"/>
      <c r="D553" s="10"/>
      <c r="E553" s="29"/>
      <c r="F553" s="13"/>
      <c r="G553" s="13"/>
      <c r="H553" s="13"/>
      <c r="I553" s="13"/>
      <c r="J553" s="13"/>
      <c r="K553" s="13"/>
      <c r="L553" s="13"/>
      <c r="M553" s="9"/>
    </row>
    <row r="554">
      <c r="A554" s="10"/>
      <c r="B554" s="10"/>
      <c r="C554" s="10"/>
      <c r="D554" s="10"/>
      <c r="E554" s="29"/>
      <c r="F554" s="13"/>
      <c r="G554" s="13"/>
      <c r="H554" s="13"/>
      <c r="I554" s="13"/>
      <c r="J554" s="13"/>
      <c r="K554" s="13"/>
      <c r="L554" s="13"/>
      <c r="M554" s="9"/>
    </row>
    <row r="555">
      <c r="A555" s="10"/>
      <c r="B555" s="10"/>
      <c r="C555" s="10"/>
      <c r="D555" s="10"/>
      <c r="E555" s="29"/>
      <c r="F555" s="13"/>
      <c r="G555" s="13"/>
      <c r="H555" s="13"/>
      <c r="I555" s="13"/>
      <c r="J555" s="13"/>
      <c r="K555" s="13"/>
      <c r="L555" s="13"/>
      <c r="M555" s="9"/>
    </row>
    <row r="556">
      <c r="A556" s="10"/>
      <c r="B556" s="10"/>
      <c r="C556" s="10"/>
      <c r="D556" s="10"/>
      <c r="E556" s="29"/>
      <c r="F556" s="13"/>
      <c r="G556" s="13"/>
      <c r="H556" s="13"/>
      <c r="I556" s="13"/>
      <c r="J556" s="13"/>
      <c r="K556" s="13"/>
      <c r="L556" s="13"/>
      <c r="M556" s="9"/>
    </row>
    <row r="557">
      <c r="A557" s="10"/>
      <c r="B557" s="10"/>
      <c r="C557" s="10"/>
      <c r="D557" s="10"/>
      <c r="E557" s="29"/>
      <c r="F557" s="13"/>
      <c r="G557" s="13"/>
      <c r="H557" s="13"/>
      <c r="I557" s="13"/>
      <c r="J557" s="13"/>
      <c r="K557" s="13"/>
      <c r="L557" s="13"/>
      <c r="M557" s="9"/>
    </row>
    <row r="558">
      <c r="A558" s="10"/>
      <c r="B558" s="10"/>
      <c r="C558" s="10"/>
      <c r="D558" s="10"/>
      <c r="E558" s="29"/>
      <c r="F558" s="13"/>
      <c r="G558" s="13"/>
      <c r="H558" s="13"/>
      <c r="I558" s="13"/>
      <c r="J558" s="13"/>
      <c r="K558" s="13"/>
      <c r="L558" s="13"/>
      <c r="M558" s="9"/>
    </row>
    <row r="559">
      <c r="A559" s="10"/>
      <c r="B559" s="10"/>
      <c r="C559" s="10"/>
      <c r="D559" s="10"/>
      <c r="E559" s="29"/>
      <c r="F559" s="13"/>
      <c r="G559" s="13"/>
      <c r="H559" s="13"/>
      <c r="I559" s="13"/>
      <c r="J559" s="13"/>
      <c r="K559" s="13"/>
      <c r="L559" s="13"/>
      <c r="M559" s="9"/>
    </row>
    <row r="560">
      <c r="A560" s="10"/>
      <c r="B560" s="10"/>
      <c r="C560" s="10"/>
      <c r="D560" s="10"/>
      <c r="E560" s="29"/>
      <c r="F560" s="13"/>
      <c r="G560" s="13"/>
      <c r="H560" s="13"/>
      <c r="I560" s="13"/>
      <c r="J560" s="13"/>
      <c r="K560" s="13"/>
      <c r="L560" s="13"/>
      <c r="M560" s="9"/>
    </row>
    <row r="561">
      <c r="A561" s="10"/>
      <c r="B561" s="10"/>
      <c r="C561" s="10"/>
      <c r="D561" s="10"/>
      <c r="E561" s="29"/>
      <c r="F561" s="13"/>
      <c r="G561" s="13"/>
      <c r="H561" s="13"/>
      <c r="I561" s="13"/>
      <c r="J561" s="13"/>
      <c r="K561" s="13"/>
      <c r="L561" s="13"/>
      <c r="M561" s="9"/>
    </row>
    <row r="562">
      <c r="A562" s="10"/>
      <c r="B562" s="10"/>
      <c r="C562" s="10"/>
      <c r="D562" s="10"/>
      <c r="E562" s="29"/>
      <c r="F562" s="13"/>
      <c r="G562" s="13"/>
      <c r="H562" s="13"/>
      <c r="I562" s="13"/>
      <c r="J562" s="13"/>
      <c r="K562" s="13"/>
      <c r="L562" s="13"/>
      <c r="M562" s="9"/>
    </row>
    <row r="563">
      <c r="A563" s="10"/>
      <c r="B563" s="10"/>
      <c r="C563" s="10"/>
      <c r="D563" s="10"/>
      <c r="E563" s="29"/>
      <c r="F563" s="13"/>
      <c r="G563" s="13"/>
      <c r="H563" s="13"/>
      <c r="I563" s="13"/>
      <c r="J563" s="13"/>
      <c r="K563" s="13"/>
      <c r="L563" s="13"/>
      <c r="M563" s="9"/>
    </row>
    <row r="564">
      <c r="A564" s="10"/>
      <c r="B564" s="10"/>
      <c r="C564" s="10"/>
      <c r="D564" s="10"/>
      <c r="E564" s="29"/>
      <c r="F564" s="13"/>
      <c r="G564" s="13"/>
      <c r="H564" s="13"/>
      <c r="I564" s="13"/>
      <c r="J564" s="13"/>
      <c r="K564" s="13"/>
      <c r="L564" s="13"/>
      <c r="M564" s="9"/>
    </row>
    <row r="565">
      <c r="A565" s="10"/>
      <c r="B565" s="10"/>
      <c r="C565" s="10"/>
      <c r="D565" s="10"/>
      <c r="E565" s="29"/>
      <c r="F565" s="13"/>
      <c r="G565" s="13"/>
      <c r="H565" s="13"/>
      <c r="I565" s="13"/>
      <c r="J565" s="13"/>
      <c r="K565" s="13"/>
      <c r="L565" s="13"/>
      <c r="M565" s="9"/>
    </row>
    <row r="566">
      <c r="A566" s="10"/>
      <c r="B566" s="10"/>
      <c r="C566" s="10"/>
      <c r="D566" s="10"/>
      <c r="E566" s="29"/>
      <c r="F566" s="13"/>
      <c r="G566" s="13"/>
      <c r="H566" s="13"/>
      <c r="I566" s="13"/>
      <c r="J566" s="13"/>
      <c r="K566" s="13"/>
      <c r="L566" s="13"/>
      <c r="M566" s="9"/>
    </row>
    <row r="567">
      <c r="A567" s="10"/>
      <c r="B567" s="10"/>
      <c r="C567" s="10"/>
      <c r="D567" s="10"/>
      <c r="E567" s="29"/>
      <c r="F567" s="13"/>
      <c r="G567" s="13"/>
      <c r="H567" s="13"/>
      <c r="I567" s="13"/>
      <c r="J567" s="13"/>
      <c r="K567" s="13"/>
      <c r="L567" s="13"/>
      <c r="M567" s="9"/>
    </row>
    <row r="568">
      <c r="A568" s="10"/>
      <c r="B568" s="10"/>
      <c r="C568" s="10"/>
      <c r="D568" s="10"/>
      <c r="E568" s="29"/>
      <c r="F568" s="13"/>
      <c r="G568" s="13"/>
      <c r="H568" s="13"/>
      <c r="I568" s="13"/>
      <c r="J568" s="13"/>
      <c r="K568" s="13"/>
      <c r="L568" s="13"/>
      <c r="M568" s="9"/>
    </row>
    <row r="569">
      <c r="A569" s="10"/>
      <c r="B569" s="10"/>
      <c r="C569" s="10"/>
      <c r="D569" s="10"/>
      <c r="E569" s="29"/>
      <c r="F569" s="13"/>
      <c r="G569" s="13"/>
      <c r="H569" s="13"/>
      <c r="I569" s="13"/>
      <c r="J569" s="13"/>
      <c r="K569" s="13"/>
      <c r="L569" s="13"/>
      <c r="M569" s="9"/>
    </row>
    <row r="570">
      <c r="A570" s="10"/>
      <c r="B570" s="10"/>
      <c r="C570" s="10"/>
      <c r="D570" s="10"/>
      <c r="E570" s="29"/>
      <c r="F570" s="13"/>
      <c r="G570" s="13"/>
      <c r="H570" s="13"/>
      <c r="I570" s="13"/>
      <c r="J570" s="13"/>
      <c r="K570" s="13"/>
      <c r="L570" s="13"/>
      <c r="M570" s="9"/>
    </row>
    <row r="571">
      <c r="A571" s="10"/>
      <c r="B571" s="10"/>
      <c r="C571" s="10"/>
      <c r="D571" s="10"/>
      <c r="E571" s="29"/>
      <c r="F571" s="13"/>
      <c r="G571" s="13"/>
      <c r="H571" s="13"/>
      <c r="I571" s="13"/>
      <c r="J571" s="13"/>
      <c r="K571" s="13"/>
      <c r="L571" s="13"/>
      <c r="M571" s="9"/>
    </row>
    <row r="572">
      <c r="A572" s="10"/>
      <c r="B572" s="10"/>
      <c r="C572" s="10"/>
      <c r="D572" s="10"/>
      <c r="E572" s="29"/>
      <c r="F572" s="13"/>
      <c r="G572" s="13"/>
      <c r="H572" s="13"/>
      <c r="I572" s="13"/>
      <c r="J572" s="13"/>
      <c r="K572" s="13"/>
      <c r="L572" s="13"/>
      <c r="M572" s="9"/>
    </row>
    <row r="573">
      <c r="A573" s="10"/>
      <c r="B573" s="10"/>
      <c r="C573" s="10"/>
      <c r="D573" s="10"/>
      <c r="E573" s="29"/>
      <c r="F573" s="13"/>
      <c r="G573" s="13"/>
      <c r="H573" s="13"/>
      <c r="I573" s="13"/>
      <c r="J573" s="13"/>
      <c r="K573" s="13"/>
      <c r="L573" s="13"/>
      <c r="M573" s="9"/>
    </row>
    <row r="574">
      <c r="A574" s="10"/>
      <c r="B574" s="10"/>
      <c r="C574" s="10"/>
      <c r="D574" s="10"/>
      <c r="E574" s="29"/>
      <c r="F574" s="13"/>
      <c r="G574" s="13"/>
      <c r="H574" s="13"/>
      <c r="I574" s="13"/>
      <c r="J574" s="13"/>
      <c r="K574" s="13"/>
      <c r="L574" s="13"/>
      <c r="M574" s="9"/>
    </row>
    <row r="575">
      <c r="A575" s="10"/>
      <c r="B575" s="10"/>
      <c r="C575" s="10"/>
      <c r="D575" s="10"/>
      <c r="E575" s="29"/>
      <c r="F575" s="13"/>
      <c r="G575" s="13"/>
      <c r="H575" s="13"/>
      <c r="I575" s="13"/>
      <c r="J575" s="13"/>
      <c r="K575" s="13"/>
      <c r="L575" s="13"/>
      <c r="M575" s="9"/>
    </row>
    <row r="576">
      <c r="A576" s="10"/>
      <c r="B576" s="10"/>
      <c r="C576" s="10"/>
      <c r="D576" s="10"/>
      <c r="E576" s="29"/>
      <c r="F576" s="13"/>
      <c r="G576" s="13"/>
      <c r="H576" s="13"/>
      <c r="I576" s="13"/>
      <c r="J576" s="13"/>
      <c r="K576" s="13"/>
      <c r="L576" s="13"/>
      <c r="M576" s="9"/>
    </row>
    <row r="577">
      <c r="A577" s="10"/>
      <c r="B577" s="10"/>
      <c r="C577" s="10"/>
      <c r="D577" s="10"/>
      <c r="E577" s="29"/>
      <c r="F577" s="13"/>
      <c r="G577" s="13"/>
      <c r="H577" s="13"/>
      <c r="I577" s="13"/>
      <c r="J577" s="13"/>
      <c r="K577" s="13"/>
      <c r="L577" s="13"/>
      <c r="M577" s="9"/>
    </row>
    <row r="578">
      <c r="A578" s="10"/>
      <c r="B578" s="10"/>
      <c r="C578" s="10"/>
      <c r="D578" s="10"/>
      <c r="E578" s="29"/>
      <c r="F578" s="13"/>
      <c r="G578" s="13"/>
      <c r="H578" s="13"/>
      <c r="I578" s="13"/>
      <c r="J578" s="13"/>
      <c r="K578" s="13"/>
      <c r="L578" s="13"/>
      <c r="M578" s="9"/>
    </row>
    <row r="579">
      <c r="A579" s="10"/>
      <c r="B579" s="10"/>
      <c r="C579" s="10"/>
      <c r="D579" s="10"/>
      <c r="E579" s="29"/>
      <c r="F579" s="13"/>
      <c r="G579" s="13"/>
      <c r="H579" s="13"/>
      <c r="I579" s="13"/>
      <c r="J579" s="13"/>
      <c r="K579" s="13"/>
      <c r="L579" s="13"/>
      <c r="M579" s="9"/>
    </row>
    <row r="580">
      <c r="A580" s="10"/>
      <c r="B580" s="10"/>
      <c r="C580" s="10"/>
      <c r="D580" s="10"/>
      <c r="E580" s="29"/>
      <c r="F580" s="13"/>
      <c r="G580" s="13"/>
      <c r="H580" s="13"/>
      <c r="I580" s="13"/>
      <c r="J580" s="13"/>
      <c r="K580" s="13"/>
      <c r="L580" s="13"/>
      <c r="M580" s="9"/>
    </row>
    <row r="581">
      <c r="A581" s="10"/>
      <c r="B581" s="10"/>
      <c r="C581" s="10"/>
      <c r="D581" s="10"/>
      <c r="E581" s="29"/>
      <c r="F581" s="13"/>
      <c r="G581" s="13"/>
      <c r="H581" s="13"/>
      <c r="I581" s="13"/>
      <c r="J581" s="13"/>
      <c r="K581" s="13"/>
      <c r="L581" s="13"/>
      <c r="M581" s="9"/>
    </row>
    <row r="582">
      <c r="A582" s="10"/>
      <c r="B582" s="10"/>
      <c r="C582" s="10"/>
      <c r="D582" s="10"/>
      <c r="E582" s="29"/>
      <c r="F582" s="13"/>
      <c r="G582" s="13"/>
      <c r="H582" s="13"/>
      <c r="I582" s="13"/>
      <c r="J582" s="13"/>
      <c r="K582" s="13"/>
      <c r="L582" s="13"/>
      <c r="M582" s="9"/>
    </row>
    <row r="583">
      <c r="A583" s="10"/>
      <c r="B583" s="10"/>
      <c r="C583" s="10"/>
      <c r="D583" s="10"/>
      <c r="E583" s="29"/>
      <c r="F583" s="13"/>
      <c r="G583" s="13"/>
      <c r="H583" s="13"/>
      <c r="I583" s="13"/>
      <c r="J583" s="13"/>
      <c r="K583" s="13"/>
      <c r="L583" s="13"/>
      <c r="M583" s="9"/>
    </row>
    <row r="584">
      <c r="A584" s="10"/>
      <c r="B584" s="10"/>
      <c r="C584" s="10"/>
      <c r="D584" s="10"/>
      <c r="E584" s="29"/>
      <c r="F584" s="13"/>
      <c r="G584" s="13"/>
      <c r="H584" s="13"/>
      <c r="I584" s="13"/>
      <c r="J584" s="13"/>
      <c r="K584" s="13"/>
      <c r="L584" s="13"/>
      <c r="M584" s="9"/>
    </row>
    <row r="585">
      <c r="A585" s="10"/>
      <c r="B585" s="10"/>
      <c r="C585" s="10"/>
      <c r="D585" s="10"/>
      <c r="E585" s="29"/>
      <c r="F585" s="13"/>
      <c r="G585" s="13"/>
      <c r="H585" s="13"/>
      <c r="I585" s="13"/>
      <c r="J585" s="13"/>
      <c r="K585" s="13"/>
      <c r="L585" s="13"/>
      <c r="M585" s="9"/>
    </row>
    <row r="586">
      <c r="A586" s="10"/>
      <c r="B586" s="10"/>
      <c r="C586" s="10"/>
      <c r="D586" s="10"/>
      <c r="E586" s="29"/>
      <c r="F586" s="13"/>
      <c r="G586" s="13"/>
      <c r="H586" s="13"/>
      <c r="I586" s="13"/>
      <c r="J586" s="13"/>
      <c r="K586" s="13"/>
      <c r="L586" s="13"/>
      <c r="M586" s="9"/>
    </row>
    <row r="587">
      <c r="A587" s="10"/>
      <c r="B587" s="10"/>
      <c r="C587" s="10"/>
      <c r="D587" s="10"/>
      <c r="E587" s="29"/>
      <c r="F587" s="13"/>
      <c r="G587" s="13"/>
      <c r="H587" s="13"/>
      <c r="I587" s="13"/>
      <c r="J587" s="13"/>
      <c r="K587" s="13"/>
      <c r="L587" s="13"/>
      <c r="M587" s="9"/>
    </row>
    <row r="588">
      <c r="A588" s="10"/>
      <c r="B588" s="10"/>
      <c r="C588" s="10"/>
      <c r="D588" s="10"/>
      <c r="E588" s="29"/>
      <c r="F588" s="13"/>
      <c r="G588" s="13"/>
      <c r="H588" s="13"/>
      <c r="I588" s="13"/>
      <c r="J588" s="13"/>
      <c r="K588" s="13"/>
      <c r="L588" s="13"/>
      <c r="M588" s="9"/>
    </row>
    <row r="589">
      <c r="A589" s="10"/>
      <c r="B589" s="10"/>
      <c r="C589" s="10"/>
      <c r="D589" s="10"/>
      <c r="E589" s="29"/>
      <c r="F589" s="13"/>
      <c r="G589" s="13"/>
      <c r="H589" s="13"/>
      <c r="I589" s="13"/>
      <c r="J589" s="13"/>
      <c r="K589" s="13"/>
      <c r="L589" s="13"/>
      <c r="M589" s="9"/>
    </row>
    <row r="590">
      <c r="A590" s="10"/>
      <c r="B590" s="10"/>
      <c r="C590" s="10"/>
      <c r="D590" s="10"/>
      <c r="E590" s="29"/>
      <c r="F590" s="13"/>
      <c r="G590" s="13"/>
      <c r="H590" s="13"/>
      <c r="I590" s="13"/>
      <c r="J590" s="13"/>
      <c r="K590" s="13"/>
      <c r="L590" s="13"/>
      <c r="M590" s="9"/>
    </row>
    <row r="591">
      <c r="A591" s="10"/>
      <c r="B591" s="10"/>
      <c r="C591" s="10"/>
      <c r="D591" s="10"/>
      <c r="E591" s="29"/>
      <c r="F591" s="13"/>
      <c r="G591" s="13"/>
      <c r="H591" s="13"/>
      <c r="I591" s="13"/>
      <c r="J591" s="13"/>
      <c r="K591" s="13"/>
      <c r="L591" s="13"/>
      <c r="M591" s="9"/>
    </row>
    <row r="592">
      <c r="A592" s="10"/>
      <c r="B592" s="10"/>
      <c r="C592" s="10"/>
      <c r="D592" s="10"/>
      <c r="E592" s="29"/>
      <c r="F592" s="13"/>
      <c r="G592" s="13"/>
      <c r="H592" s="13"/>
      <c r="I592" s="13"/>
      <c r="J592" s="13"/>
      <c r="K592" s="13"/>
      <c r="L592" s="13"/>
      <c r="M592" s="9"/>
    </row>
    <row r="593">
      <c r="A593" s="10"/>
      <c r="B593" s="10"/>
      <c r="C593" s="10"/>
      <c r="D593" s="10"/>
      <c r="E593" s="29"/>
      <c r="F593" s="13"/>
      <c r="G593" s="13"/>
      <c r="H593" s="13"/>
      <c r="I593" s="13"/>
      <c r="J593" s="13"/>
      <c r="K593" s="13"/>
      <c r="L593" s="13"/>
      <c r="M593" s="9"/>
    </row>
    <row r="594">
      <c r="A594" s="10"/>
      <c r="B594" s="10"/>
      <c r="C594" s="10"/>
      <c r="D594" s="10"/>
      <c r="E594" s="29"/>
      <c r="F594" s="13"/>
      <c r="G594" s="13"/>
      <c r="H594" s="13"/>
      <c r="I594" s="13"/>
      <c r="J594" s="13"/>
      <c r="K594" s="13"/>
      <c r="L594" s="13"/>
      <c r="M594" s="9"/>
    </row>
    <row r="595">
      <c r="A595" s="10"/>
      <c r="B595" s="10"/>
      <c r="C595" s="10"/>
      <c r="D595" s="10"/>
      <c r="E595" s="29"/>
      <c r="F595" s="13"/>
      <c r="G595" s="13"/>
      <c r="H595" s="13"/>
      <c r="I595" s="13"/>
      <c r="J595" s="13"/>
      <c r="K595" s="13"/>
      <c r="L595" s="13"/>
      <c r="M595" s="9"/>
    </row>
    <row r="596">
      <c r="A596" s="10"/>
      <c r="B596" s="10"/>
      <c r="C596" s="10"/>
      <c r="D596" s="10"/>
      <c r="E596" s="29"/>
      <c r="F596" s="13"/>
      <c r="G596" s="13"/>
      <c r="H596" s="13"/>
      <c r="I596" s="13"/>
      <c r="J596" s="13"/>
      <c r="K596" s="13"/>
      <c r="L596" s="13"/>
      <c r="M596" s="9"/>
    </row>
    <row r="597">
      <c r="A597" s="10"/>
      <c r="B597" s="10"/>
      <c r="C597" s="10"/>
      <c r="D597" s="10"/>
      <c r="E597" s="29"/>
      <c r="F597" s="13"/>
      <c r="G597" s="13"/>
      <c r="H597" s="13"/>
      <c r="I597" s="13"/>
      <c r="J597" s="13"/>
      <c r="K597" s="13"/>
      <c r="L597" s="13"/>
      <c r="M597" s="9"/>
    </row>
    <row r="598">
      <c r="A598" s="10"/>
      <c r="B598" s="10"/>
      <c r="C598" s="10"/>
      <c r="D598" s="10"/>
      <c r="E598" s="29"/>
      <c r="F598" s="13"/>
      <c r="G598" s="13"/>
      <c r="H598" s="13"/>
      <c r="I598" s="13"/>
      <c r="J598" s="13"/>
      <c r="K598" s="13"/>
      <c r="L598" s="13"/>
      <c r="M598" s="9"/>
    </row>
    <row r="599">
      <c r="A599" s="10"/>
      <c r="B599" s="10"/>
      <c r="C599" s="10"/>
      <c r="D599" s="10"/>
      <c r="E599" s="29"/>
      <c r="F599" s="13"/>
      <c r="G599" s="13"/>
      <c r="H599" s="13"/>
      <c r="I599" s="13"/>
      <c r="J599" s="13"/>
      <c r="K599" s="13"/>
      <c r="L599" s="13"/>
      <c r="M599" s="9"/>
    </row>
    <row r="600">
      <c r="A600" s="10"/>
      <c r="B600" s="10"/>
      <c r="C600" s="10"/>
      <c r="D600" s="10"/>
      <c r="E600" s="29"/>
      <c r="F600" s="13"/>
      <c r="G600" s="13"/>
      <c r="H600" s="13"/>
      <c r="I600" s="13"/>
      <c r="J600" s="13"/>
      <c r="K600" s="13"/>
      <c r="L600" s="13"/>
      <c r="M600" s="9"/>
    </row>
    <row r="601">
      <c r="A601" s="10"/>
      <c r="B601" s="10"/>
      <c r="C601" s="10"/>
      <c r="D601" s="10"/>
      <c r="E601" s="29"/>
      <c r="F601" s="13"/>
      <c r="G601" s="13"/>
      <c r="H601" s="13"/>
      <c r="I601" s="13"/>
      <c r="J601" s="13"/>
      <c r="K601" s="13"/>
      <c r="L601" s="13"/>
      <c r="M601" s="9"/>
    </row>
    <row r="602">
      <c r="A602" s="10"/>
      <c r="B602" s="10"/>
      <c r="C602" s="10"/>
      <c r="D602" s="10"/>
      <c r="E602" s="29"/>
      <c r="F602" s="13"/>
      <c r="G602" s="13"/>
      <c r="H602" s="13"/>
      <c r="I602" s="13"/>
      <c r="J602" s="13"/>
      <c r="K602" s="13"/>
      <c r="L602" s="13"/>
      <c r="M602" s="9"/>
    </row>
    <row r="603">
      <c r="A603" s="10"/>
      <c r="B603" s="10"/>
      <c r="C603" s="10"/>
      <c r="D603" s="10"/>
      <c r="E603" s="29"/>
      <c r="F603" s="13"/>
      <c r="G603" s="13"/>
      <c r="H603" s="13"/>
      <c r="I603" s="13"/>
      <c r="J603" s="13"/>
      <c r="K603" s="13"/>
      <c r="L603" s="13"/>
      <c r="M603" s="9"/>
    </row>
    <row r="604">
      <c r="A604" s="10"/>
      <c r="B604" s="10"/>
      <c r="C604" s="10"/>
      <c r="D604" s="10"/>
      <c r="E604" s="29"/>
      <c r="F604" s="13"/>
      <c r="G604" s="13"/>
      <c r="H604" s="13"/>
      <c r="I604" s="13"/>
      <c r="J604" s="13"/>
      <c r="K604" s="13"/>
      <c r="L604" s="13"/>
      <c r="M604" s="9"/>
    </row>
    <row r="605">
      <c r="A605" s="10"/>
      <c r="B605" s="10"/>
      <c r="C605" s="10"/>
      <c r="D605" s="10"/>
      <c r="E605" s="29"/>
      <c r="F605" s="13"/>
      <c r="G605" s="13"/>
      <c r="H605" s="13"/>
      <c r="I605" s="13"/>
      <c r="J605" s="13"/>
      <c r="K605" s="13"/>
      <c r="L605" s="13"/>
      <c r="M605" s="9"/>
    </row>
    <row r="606">
      <c r="A606" s="10"/>
      <c r="B606" s="10"/>
      <c r="C606" s="10"/>
      <c r="D606" s="10"/>
      <c r="E606" s="29"/>
      <c r="F606" s="13"/>
      <c r="G606" s="13"/>
      <c r="H606" s="13"/>
      <c r="I606" s="13"/>
      <c r="J606" s="13"/>
      <c r="K606" s="13"/>
      <c r="L606" s="13"/>
      <c r="M606" s="9"/>
    </row>
    <row r="607">
      <c r="A607" s="10"/>
      <c r="B607" s="10"/>
      <c r="C607" s="10"/>
      <c r="D607" s="10"/>
      <c r="E607" s="29"/>
      <c r="F607" s="13"/>
      <c r="G607" s="13"/>
      <c r="H607" s="13"/>
      <c r="I607" s="13"/>
      <c r="J607" s="13"/>
      <c r="K607" s="13"/>
      <c r="L607" s="13"/>
      <c r="M607" s="9"/>
    </row>
    <row r="608">
      <c r="A608" s="10"/>
      <c r="B608" s="10"/>
      <c r="C608" s="10"/>
      <c r="D608" s="10"/>
      <c r="E608" s="29"/>
      <c r="F608" s="13"/>
      <c r="G608" s="13"/>
      <c r="H608" s="13"/>
      <c r="I608" s="13"/>
      <c r="J608" s="13"/>
      <c r="K608" s="13"/>
      <c r="L608" s="13"/>
      <c r="M608" s="9"/>
    </row>
    <row r="609">
      <c r="A609" s="10"/>
      <c r="B609" s="10"/>
      <c r="C609" s="10"/>
      <c r="D609" s="10"/>
      <c r="E609" s="29"/>
      <c r="F609" s="13"/>
      <c r="G609" s="13"/>
      <c r="H609" s="13"/>
      <c r="I609" s="13"/>
      <c r="J609" s="13"/>
      <c r="K609" s="13"/>
      <c r="L609" s="13"/>
      <c r="M609" s="9"/>
    </row>
    <row r="610">
      <c r="A610" s="10"/>
      <c r="B610" s="10"/>
      <c r="C610" s="10"/>
      <c r="D610" s="10"/>
      <c r="E610" s="29"/>
      <c r="F610" s="13"/>
      <c r="G610" s="13"/>
      <c r="H610" s="13"/>
      <c r="I610" s="13"/>
      <c r="J610" s="13"/>
      <c r="K610" s="13"/>
      <c r="L610" s="13"/>
      <c r="M610" s="9"/>
    </row>
    <row r="611">
      <c r="A611" s="10"/>
      <c r="B611" s="10"/>
      <c r="C611" s="10"/>
      <c r="D611" s="10"/>
      <c r="E611" s="29"/>
      <c r="F611" s="13"/>
      <c r="G611" s="13"/>
      <c r="H611" s="13"/>
      <c r="I611" s="13"/>
      <c r="J611" s="13"/>
      <c r="K611" s="13"/>
      <c r="L611" s="13"/>
      <c r="M611" s="9"/>
    </row>
    <row r="612">
      <c r="A612" s="10"/>
      <c r="B612" s="10"/>
      <c r="C612" s="10"/>
      <c r="D612" s="10"/>
      <c r="E612" s="29"/>
      <c r="F612" s="13"/>
      <c r="G612" s="13"/>
      <c r="H612" s="13"/>
      <c r="I612" s="13"/>
      <c r="J612" s="13"/>
      <c r="K612" s="13"/>
      <c r="L612" s="13"/>
      <c r="M612" s="9"/>
    </row>
    <row r="613">
      <c r="A613" s="10"/>
      <c r="B613" s="10"/>
      <c r="C613" s="10"/>
      <c r="D613" s="10"/>
      <c r="E613" s="29"/>
      <c r="F613" s="13"/>
      <c r="G613" s="13"/>
      <c r="H613" s="13"/>
      <c r="I613" s="13"/>
      <c r="J613" s="13"/>
      <c r="K613" s="13"/>
      <c r="L613" s="13"/>
      <c r="M613" s="9"/>
    </row>
    <row r="614">
      <c r="A614" s="10"/>
      <c r="B614" s="10"/>
      <c r="C614" s="10"/>
      <c r="D614" s="10"/>
      <c r="E614" s="29"/>
      <c r="F614" s="13"/>
      <c r="G614" s="13"/>
      <c r="H614" s="13"/>
      <c r="I614" s="13"/>
      <c r="J614" s="13"/>
      <c r="K614" s="13"/>
      <c r="L614" s="13"/>
      <c r="M614" s="9"/>
    </row>
    <row r="615">
      <c r="A615" s="10"/>
      <c r="B615" s="10"/>
      <c r="C615" s="10"/>
      <c r="D615" s="10"/>
      <c r="E615" s="29"/>
      <c r="F615" s="13"/>
      <c r="G615" s="13"/>
      <c r="H615" s="13"/>
      <c r="I615" s="13"/>
      <c r="J615" s="13"/>
      <c r="K615" s="13"/>
      <c r="L615" s="13"/>
      <c r="M615" s="9"/>
    </row>
    <row r="616">
      <c r="A616" s="10"/>
      <c r="B616" s="10"/>
      <c r="C616" s="10"/>
      <c r="D616" s="10"/>
      <c r="E616" s="29"/>
      <c r="F616" s="13"/>
      <c r="G616" s="13"/>
      <c r="H616" s="13"/>
      <c r="I616" s="13"/>
      <c r="J616" s="13"/>
      <c r="K616" s="13"/>
      <c r="L616" s="13"/>
      <c r="M616" s="9"/>
    </row>
    <row r="617">
      <c r="A617" s="10"/>
      <c r="B617" s="10"/>
      <c r="C617" s="10"/>
      <c r="D617" s="10"/>
      <c r="E617" s="29"/>
      <c r="F617" s="13"/>
      <c r="G617" s="13"/>
      <c r="H617" s="13"/>
      <c r="I617" s="13"/>
      <c r="J617" s="13"/>
      <c r="K617" s="13"/>
      <c r="L617" s="13"/>
      <c r="M617" s="9"/>
    </row>
    <row r="618">
      <c r="A618" s="10"/>
      <c r="B618" s="10"/>
      <c r="C618" s="10"/>
      <c r="D618" s="10"/>
      <c r="E618" s="29"/>
      <c r="F618" s="13"/>
      <c r="G618" s="13"/>
      <c r="H618" s="13"/>
      <c r="I618" s="13"/>
      <c r="J618" s="13"/>
      <c r="K618" s="13"/>
      <c r="L618" s="13"/>
      <c r="M618" s="9"/>
    </row>
    <row r="619">
      <c r="A619" s="10"/>
      <c r="B619" s="10"/>
      <c r="C619" s="10"/>
      <c r="D619" s="10"/>
      <c r="E619" s="29"/>
      <c r="F619" s="13"/>
      <c r="G619" s="13"/>
      <c r="H619" s="13"/>
      <c r="I619" s="13"/>
      <c r="J619" s="13"/>
      <c r="K619" s="13"/>
      <c r="L619" s="13"/>
      <c r="M619" s="9"/>
    </row>
    <row r="620">
      <c r="A620" s="10"/>
      <c r="B620" s="10"/>
      <c r="C620" s="10"/>
      <c r="D620" s="10"/>
      <c r="E620" s="29"/>
      <c r="F620" s="13"/>
      <c r="G620" s="13"/>
      <c r="H620" s="13"/>
      <c r="I620" s="13"/>
      <c r="J620" s="13"/>
      <c r="K620" s="13"/>
      <c r="L620" s="13"/>
      <c r="M620" s="9"/>
    </row>
    <row r="621">
      <c r="A621" s="10"/>
      <c r="B621" s="10"/>
      <c r="C621" s="10"/>
      <c r="D621" s="10"/>
      <c r="E621" s="29"/>
      <c r="F621" s="13"/>
      <c r="G621" s="13"/>
      <c r="H621" s="13"/>
      <c r="I621" s="13"/>
      <c r="J621" s="13"/>
      <c r="K621" s="13"/>
      <c r="L621" s="13"/>
      <c r="M621" s="9"/>
    </row>
    <row r="622">
      <c r="A622" s="10"/>
      <c r="B622" s="10"/>
      <c r="C622" s="10"/>
      <c r="D622" s="10"/>
      <c r="E622" s="29"/>
      <c r="F622" s="13"/>
      <c r="G622" s="13"/>
      <c r="H622" s="13"/>
      <c r="I622" s="13"/>
      <c r="J622" s="13"/>
      <c r="K622" s="13"/>
      <c r="L622" s="13"/>
      <c r="M622" s="9"/>
    </row>
    <row r="623">
      <c r="A623" s="10"/>
      <c r="B623" s="10"/>
      <c r="C623" s="10"/>
      <c r="D623" s="10"/>
      <c r="E623" s="29"/>
      <c r="F623" s="13"/>
      <c r="G623" s="13"/>
      <c r="H623" s="13"/>
      <c r="I623" s="13"/>
      <c r="J623" s="13"/>
      <c r="K623" s="13"/>
      <c r="L623" s="13"/>
      <c r="M623" s="9"/>
    </row>
    <row r="624">
      <c r="A624" s="10"/>
      <c r="B624" s="10"/>
      <c r="C624" s="10"/>
      <c r="D624" s="10"/>
      <c r="E624" s="29"/>
      <c r="F624" s="13"/>
      <c r="G624" s="13"/>
      <c r="H624" s="13"/>
      <c r="I624" s="13"/>
      <c r="J624" s="13"/>
      <c r="K624" s="13"/>
      <c r="L624" s="13"/>
      <c r="M624" s="9"/>
    </row>
    <row r="625">
      <c r="A625" s="10"/>
      <c r="B625" s="10"/>
      <c r="C625" s="10"/>
      <c r="D625" s="10"/>
      <c r="E625" s="29"/>
      <c r="F625" s="13"/>
      <c r="G625" s="13"/>
      <c r="H625" s="13"/>
      <c r="I625" s="13"/>
      <c r="J625" s="13"/>
      <c r="K625" s="13"/>
      <c r="L625" s="13"/>
      <c r="M625" s="9"/>
    </row>
    <row r="626">
      <c r="A626" s="10"/>
      <c r="B626" s="10"/>
      <c r="C626" s="10"/>
      <c r="D626" s="10"/>
      <c r="E626" s="29"/>
      <c r="F626" s="13"/>
      <c r="G626" s="13"/>
      <c r="H626" s="13"/>
      <c r="I626" s="13"/>
      <c r="J626" s="13"/>
      <c r="K626" s="13"/>
      <c r="L626" s="13"/>
      <c r="M626" s="9"/>
    </row>
    <row r="627">
      <c r="A627" s="10"/>
      <c r="B627" s="10"/>
      <c r="C627" s="10"/>
      <c r="D627" s="10"/>
      <c r="E627" s="29"/>
      <c r="F627" s="13"/>
      <c r="G627" s="13"/>
      <c r="H627" s="13"/>
      <c r="I627" s="13"/>
      <c r="J627" s="13"/>
      <c r="K627" s="13"/>
      <c r="L627" s="13"/>
      <c r="M627" s="9"/>
    </row>
    <row r="628">
      <c r="A628" s="10"/>
      <c r="B628" s="10"/>
      <c r="C628" s="10"/>
      <c r="D628" s="10"/>
      <c r="E628" s="29"/>
      <c r="F628" s="13"/>
      <c r="G628" s="13"/>
      <c r="H628" s="13"/>
      <c r="I628" s="13"/>
      <c r="J628" s="13"/>
      <c r="K628" s="13"/>
      <c r="L628" s="13"/>
      <c r="M628" s="9"/>
    </row>
    <row r="629">
      <c r="A629" s="10"/>
      <c r="B629" s="10"/>
      <c r="C629" s="10"/>
      <c r="D629" s="10"/>
      <c r="E629" s="29"/>
      <c r="F629" s="13"/>
      <c r="G629" s="13"/>
      <c r="H629" s="13"/>
      <c r="I629" s="13"/>
      <c r="J629" s="13"/>
      <c r="K629" s="13"/>
      <c r="L629" s="13"/>
      <c r="M629" s="9"/>
    </row>
    <row r="630">
      <c r="A630" s="10"/>
      <c r="B630" s="10"/>
      <c r="C630" s="10"/>
      <c r="D630" s="10"/>
      <c r="E630" s="29"/>
      <c r="F630" s="13"/>
      <c r="G630" s="13"/>
      <c r="H630" s="13"/>
      <c r="I630" s="13"/>
      <c r="J630" s="13"/>
      <c r="K630" s="13"/>
      <c r="L630" s="13"/>
      <c r="M630" s="9"/>
    </row>
    <row r="631">
      <c r="A631" s="10"/>
      <c r="B631" s="10"/>
      <c r="C631" s="10"/>
      <c r="D631" s="10"/>
      <c r="E631" s="29"/>
      <c r="F631" s="13"/>
      <c r="G631" s="13"/>
      <c r="H631" s="13"/>
      <c r="I631" s="13"/>
      <c r="J631" s="13"/>
      <c r="K631" s="13"/>
      <c r="L631" s="13"/>
      <c r="M631" s="9"/>
    </row>
    <row r="632">
      <c r="A632" s="10"/>
      <c r="B632" s="10"/>
      <c r="C632" s="10"/>
      <c r="D632" s="10"/>
      <c r="E632" s="29"/>
      <c r="F632" s="13"/>
      <c r="G632" s="13"/>
      <c r="H632" s="13"/>
      <c r="I632" s="13"/>
      <c r="J632" s="13"/>
      <c r="K632" s="13"/>
      <c r="L632" s="13"/>
      <c r="M632" s="9"/>
    </row>
    <row r="633">
      <c r="A633" s="10"/>
      <c r="B633" s="10"/>
      <c r="C633" s="10"/>
      <c r="D633" s="10"/>
      <c r="E633" s="29"/>
      <c r="F633" s="13"/>
      <c r="G633" s="13"/>
      <c r="H633" s="13"/>
      <c r="I633" s="13"/>
      <c r="J633" s="13"/>
      <c r="K633" s="13"/>
      <c r="L633" s="13"/>
      <c r="M633" s="9"/>
    </row>
    <row r="634">
      <c r="A634" s="10"/>
      <c r="B634" s="10"/>
      <c r="C634" s="10"/>
      <c r="D634" s="10"/>
      <c r="E634" s="29"/>
      <c r="F634" s="13"/>
      <c r="G634" s="13"/>
      <c r="H634" s="13"/>
      <c r="I634" s="13"/>
      <c r="J634" s="13"/>
      <c r="K634" s="13"/>
      <c r="L634" s="13"/>
      <c r="M634" s="9"/>
    </row>
    <row r="635">
      <c r="A635" s="10"/>
      <c r="B635" s="10"/>
      <c r="C635" s="10"/>
      <c r="D635" s="10"/>
      <c r="E635" s="29"/>
      <c r="F635" s="13"/>
      <c r="G635" s="13"/>
      <c r="H635" s="13"/>
      <c r="I635" s="13"/>
      <c r="J635" s="13"/>
      <c r="K635" s="13"/>
      <c r="L635" s="13"/>
      <c r="M635" s="9"/>
    </row>
    <row r="636">
      <c r="A636" s="10"/>
      <c r="B636" s="10"/>
      <c r="C636" s="10"/>
      <c r="D636" s="10"/>
      <c r="E636" s="29"/>
      <c r="F636" s="13"/>
      <c r="G636" s="13"/>
      <c r="H636" s="13"/>
      <c r="I636" s="13"/>
      <c r="J636" s="13"/>
      <c r="K636" s="13"/>
      <c r="L636" s="13"/>
      <c r="M636" s="9"/>
    </row>
    <row r="637">
      <c r="A637" s="10"/>
      <c r="B637" s="10"/>
      <c r="C637" s="10"/>
      <c r="D637" s="10"/>
      <c r="E637" s="29"/>
      <c r="F637" s="13"/>
      <c r="G637" s="13"/>
      <c r="H637" s="13"/>
      <c r="I637" s="13"/>
      <c r="J637" s="13"/>
      <c r="K637" s="13"/>
      <c r="L637" s="13"/>
      <c r="M637" s="9"/>
    </row>
    <row r="638">
      <c r="A638" s="10"/>
      <c r="B638" s="10"/>
      <c r="C638" s="10"/>
      <c r="D638" s="10"/>
      <c r="E638" s="29"/>
      <c r="F638" s="13"/>
      <c r="G638" s="13"/>
      <c r="H638" s="13"/>
      <c r="I638" s="13"/>
      <c r="J638" s="13"/>
      <c r="K638" s="13"/>
      <c r="L638" s="13"/>
      <c r="M638" s="9"/>
    </row>
    <row r="639">
      <c r="A639" s="10"/>
      <c r="B639" s="10"/>
      <c r="C639" s="10"/>
      <c r="D639" s="10"/>
      <c r="E639" s="29"/>
      <c r="F639" s="13"/>
      <c r="G639" s="13"/>
      <c r="H639" s="13"/>
      <c r="I639" s="13"/>
      <c r="J639" s="13"/>
      <c r="K639" s="13"/>
      <c r="L639" s="13"/>
      <c r="M639" s="9"/>
    </row>
    <row r="640">
      <c r="A640" s="10"/>
      <c r="B640" s="10"/>
      <c r="C640" s="10"/>
      <c r="D640" s="10"/>
      <c r="E640" s="29"/>
      <c r="F640" s="13"/>
      <c r="G640" s="13"/>
      <c r="H640" s="13"/>
      <c r="I640" s="13"/>
      <c r="J640" s="13"/>
      <c r="K640" s="13"/>
      <c r="L640" s="13"/>
      <c r="M640" s="9"/>
    </row>
    <row r="641">
      <c r="A641" s="10"/>
      <c r="B641" s="10"/>
      <c r="C641" s="10"/>
      <c r="D641" s="10"/>
      <c r="E641" s="29"/>
      <c r="F641" s="13"/>
      <c r="G641" s="13"/>
      <c r="H641" s="13"/>
      <c r="I641" s="13"/>
      <c r="J641" s="13"/>
      <c r="K641" s="13"/>
      <c r="L641" s="13"/>
      <c r="M641" s="9"/>
    </row>
    <row r="642">
      <c r="A642" s="10"/>
      <c r="B642" s="10"/>
      <c r="C642" s="10"/>
      <c r="D642" s="10"/>
      <c r="E642" s="29"/>
      <c r="F642" s="13"/>
      <c r="G642" s="13"/>
      <c r="H642" s="13"/>
      <c r="I642" s="13"/>
      <c r="J642" s="13"/>
      <c r="K642" s="13"/>
      <c r="L642" s="13"/>
      <c r="M642" s="9"/>
    </row>
    <row r="643">
      <c r="A643" s="10"/>
      <c r="B643" s="10"/>
      <c r="C643" s="10"/>
      <c r="D643" s="10"/>
      <c r="E643" s="29"/>
      <c r="F643" s="13"/>
      <c r="G643" s="13"/>
      <c r="H643" s="13"/>
      <c r="I643" s="13"/>
      <c r="J643" s="13"/>
      <c r="K643" s="13"/>
      <c r="L643" s="13"/>
      <c r="M643" s="9"/>
    </row>
    <row r="644">
      <c r="A644" s="10"/>
      <c r="B644" s="10"/>
      <c r="C644" s="10"/>
      <c r="D644" s="10"/>
      <c r="E644" s="29"/>
      <c r="F644" s="13"/>
      <c r="G644" s="13"/>
      <c r="H644" s="13"/>
      <c r="I644" s="13"/>
      <c r="J644" s="13"/>
      <c r="K644" s="13"/>
      <c r="L644" s="13"/>
      <c r="M644" s="9"/>
    </row>
    <row r="645">
      <c r="A645" s="10"/>
      <c r="B645" s="10"/>
      <c r="C645" s="10"/>
      <c r="D645" s="10"/>
      <c r="E645" s="29"/>
      <c r="F645" s="13"/>
      <c r="G645" s="13"/>
      <c r="H645" s="13"/>
      <c r="I645" s="13"/>
      <c r="J645" s="13"/>
      <c r="K645" s="13"/>
      <c r="L645" s="13"/>
      <c r="M645" s="9"/>
    </row>
    <row r="646">
      <c r="A646" s="10"/>
      <c r="B646" s="10"/>
      <c r="C646" s="10"/>
      <c r="D646" s="10"/>
      <c r="E646" s="29"/>
      <c r="F646" s="13"/>
      <c r="G646" s="13"/>
      <c r="H646" s="13"/>
      <c r="I646" s="13"/>
      <c r="J646" s="13"/>
      <c r="K646" s="13"/>
      <c r="L646" s="13"/>
      <c r="M646" s="9"/>
    </row>
    <row r="647">
      <c r="A647" s="10"/>
      <c r="B647" s="10"/>
      <c r="C647" s="10"/>
      <c r="D647" s="10"/>
      <c r="E647" s="29"/>
      <c r="F647" s="13"/>
      <c r="G647" s="13"/>
      <c r="H647" s="13"/>
      <c r="I647" s="13"/>
      <c r="J647" s="13"/>
      <c r="K647" s="13"/>
      <c r="L647" s="13"/>
      <c r="M647" s="9"/>
    </row>
    <row r="648">
      <c r="A648" s="10"/>
      <c r="B648" s="10"/>
      <c r="C648" s="10"/>
      <c r="D648" s="10"/>
      <c r="E648" s="29"/>
      <c r="F648" s="13"/>
      <c r="G648" s="13"/>
      <c r="H648" s="13"/>
      <c r="I648" s="13"/>
      <c r="J648" s="13"/>
      <c r="K648" s="13"/>
      <c r="L648" s="13"/>
      <c r="M648" s="9"/>
    </row>
    <row r="649">
      <c r="A649" s="10"/>
      <c r="B649" s="10"/>
      <c r="C649" s="10"/>
      <c r="D649" s="10"/>
      <c r="E649" s="29"/>
      <c r="F649" s="13"/>
      <c r="G649" s="13"/>
      <c r="H649" s="13"/>
      <c r="I649" s="13"/>
      <c r="J649" s="13"/>
      <c r="K649" s="13"/>
      <c r="L649" s="13"/>
      <c r="M649" s="9"/>
    </row>
    <row r="650">
      <c r="A650" s="10"/>
      <c r="B650" s="10"/>
      <c r="C650" s="10"/>
      <c r="D650" s="10"/>
      <c r="E650" s="29"/>
      <c r="F650" s="13"/>
      <c r="G650" s="13"/>
      <c r="H650" s="13"/>
      <c r="I650" s="13"/>
      <c r="J650" s="13"/>
      <c r="K650" s="13"/>
      <c r="L650" s="13"/>
      <c r="M650" s="9"/>
    </row>
    <row r="651">
      <c r="A651" s="10"/>
      <c r="B651" s="10"/>
      <c r="C651" s="10"/>
      <c r="D651" s="10"/>
      <c r="E651" s="29"/>
      <c r="F651" s="13"/>
      <c r="G651" s="13"/>
      <c r="H651" s="13"/>
      <c r="I651" s="13"/>
      <c r="J651" s="13"/>
      <c r="K651" s="13"/>
      <c r="L651" s="13"/>
      <c r="M651" s="9"/>
    </row>
    <row r="652">
      <c r="A652" s="10"/>
      <c r="B652" s="10"/>
      <c r="C652" s="10"/>
      <c r="D652" s="10"/>
      <c r="E652" s="29"/>
      <c r="F652" s="13"/>
      <c r="G652" s="13"/>
      <c r="H652" s="13"/>
      <c r="I652" s="13"/>
      <c r="J652" s="13"/>
      <c r="K652" s="13"/>
      <c r="L652" s="13"/>
      <c r="M652" s="9"/>
    </row>
    <row r="653">
      <c r="A653" s="10"/>
      <c r="B653" s="10"/>
      <c r="C653" s="10"/>
      <c r="D653" s="10"/>
      <c r="E653" s="29"/>
      <c r="F653" s="13"/>
      <c r="G653" s="13"/>
      <c r="H653" s="13"/>
      <c r="I653" s="13"/>
      <c r="J653" s="13"/>
      <c r="K653" s="13"/>
      <c r="L653" s="13"/>
      <c r="M653" s="9"/>
    </row>
    <row r="654">
      <c r="A654" s="10"/>
      <c r="B654" s="10"/>
      <c r="C654" s="10"/>
      <c r="D654" s="10"/>
      <c r="E654" s="29"/>
      <c r="F654" s="13"/>
      <c r="G654" s="13"/>
      <c r="H654" s="13"/>
      <c r="I654" s="13"/>
      <c r="J654" s="13"/>
      <c r="K654" s="13"/>
      <c r="L654" s="13"/>
      <c r="M654" s="9"/>
    </row>
    <row r="655">
      <c r="A655" s="10"/>
      <c r="B655" s="10"/>
      <c r="C655" s="10"/>
      <c r="D655" s="10"/>
      <c r="E655" s="29"/>
      <c r="F655" s="13"/>
      <c r="G655" s="13"/>
      <c r="H655" s="13"/>
      <c r="I655" s="13"/>
      <c r="J655" s="13"/>
      <c r="K655" s="13"/>
      <c r="L655" s="13"/>
      <c r="M655" s="9"/>
    </row>
    <row r="656">
      <c r="A656" s="10"/>
      <c r="B656" s="10"/>
      <c r="C656" s="10"/>
      <c r="D656" s="10"/>
      <c r="E656" s="29"/>
      <c r="F656" s="13"/>
      <c r="G656" s="13"/>
      <c r="H656" s="13"/>
      <c r="I656" s="13"/>
      <c r="J656" s="13"/>
      <c r="K656" s="13"/>
      <c r="L656" s="13"/>
      <c r="M656" s="9"/>
    </row>
    <row r="657">
      <c r="A657" s="10"/>
      <c r="B657" s="10"/>
      <c r="C657" s="10"/>
      <c r="D657" s="10"/>
      <c r="E657" s="29"/>
      <c r="F657" s="13"/>
      <c r="G657" s="13"/>
      <c r="H657" s="13"/>
      <c r="I657" s="13"/>
      <c r="J657" s="13"/>
      <c r="K657" s="13"/>
      <c r="L657" s="13"/>
      <c r="M657" s="9"/>
    </row>
    <row r="658">
      <c r="A658" s="10"/>
      <c r="B658" s="10"/>
      <c r="C658" s="10"/>
      <c r="D658" s="10"/>
      <c r="E658" s="29"/>
      <c r="F658" s="13"/>
      <c r="G658" s="13"/>
      <c r="H658" s="13"/>
      <c r="I658" s="13"/>
      <c r="J658" s="13"/>
      <c r="K658" s="13"/>
      <c r="L658" s="13"/>
      <c r="M658" s="9"/>
    </row>
    <row r="659">
      <c r="A659" s="10"/>
      <c r="B659" s="10"/>
      <c r="C659" s="10"/>
      <c r="D659" s="10"/>
      <c r="E659" s="29"/>
      <c r="F659" s="13"/>
      <c r="G659" s="13"/>
      <c r="H659" s="13"/>
      <c r="I659" s="13"/>
      <c r="J659" s="13"/>
      <c r="K659" s="13"/>
      <c r="L659" s="13"/>
      <c r="M659" s="9"/>
    </row>
    <row r="660">
      <c r="A660" s="10"/>
      <c r="B660" s="10"/>
      <c r="C660" s="10"/>
      <c r="D660" s="10"/>
      <c r="E660" s="29"/>
      <c r="F660" s="13"/>
      <c r="G660" s="13"/>
      <c r="H660" s="13"/>
      <c r="I660" s="13"/>
      <c r="J660" s="13"/>
      <c r="K660" s="13"/>
      <c r="L660" s="13"/>
      <c r="M660" s="9"/>
    </row>
    <row r="661">
      <c r="A661" s="10"/>
      <c r="B661" s="10"/>
      <c r="C661" s="10"/>
      <c r="D661" s="10"/>
      <c r="E661" s="29"/>
      <c r="F661" s="13"/>
      <c r="G661" s="13"/>
      <c r="H661" s="13"/>
      <c r="I661" s="13"/>
      <c r="J661" s="13"/>
      <c r="K661" s="13"/>
      <c r="L661" s="13"/>
      <c r="M661" s="9"/>
    </row>
    <row r="662">
      <c r="A662" s="10"/>
      <c r="B662" s="10"/>
      <c r="C662" s="10"/>
      <c r="D662" s="10"/>
      <c r="E662" s="29"/>
      <c r="F662" s="13"/>
      <c r="G662" s="13"/>
      <c r="H662" s="13"/>
      <c r="I662" s="13"/>
      <c r="J662" s="13"/>
      <c r="K662" s="13"/>
      <c r="L662" s="13"/>
      <c r="M662" s="9"/>
    </row>
    <row r="663">
      <c r="A663" s="10"/>
      <c r="B663" s="10"/>
      <c r="C663" s="10"/>
      <c r="D663" s="10"/>
      <c r="E663" s="29"/>
      <c r="F663" s="13"/>
      <c r="G663" s="13"/>
      <c r="H663" s="13"/>
      <c r="I663" s="13"/>
      <c r="J663" s="13"/>
      <c r="K663" s="13"/>
      <c r="L663" s="13"/>
      <c r="M663" s="9"/>
    </row>
    <row r="664">
      <c r="A664" s="10"/>
      <c r="B664" s="10"/>
      <c r="C664" s="10"/>
      <c r="D664" s="10"/>
      <c r="E664" s="29"/>
      <c r="F664" s="13"/>
      <c r="G664" s="13"/>
      <c r="H664" s="13"/>
      <c r="I664" s="13"/>
      <c r="J664" s="13"/>
      <c r="K664" s="13"/>
      <c r="L664" s="13"/>
      <c r="M664" s="9"/>
    </row>
    <row r="665">
      <c r="A665" s="10"/>
      <c r="B665" s="10"/>
      <c r="C665" s="10"/>
      <c r="D665" s="10"/>
      <c r="E665" s="29"/>
      <c r="F665" s="13"/>
      <c r="G665" s="13"/>
      <c r="H665" s="13"/>
      <c r="I665" s="13"/>
      <c r="J665" s="13"/>
      <c r="K665" s="13"/>
      <c r="L665" s="13"/>
      <c r="M665" s="9"/>
    </row>
    <row r="666">
      <c r="A666" s="10"/>
      <c r="B666" s="10"/>
      <c r="C666" s="10"/>
      <c r="D666" s="10"/>
      <c r="E666" s="29"/>
      <c r="F666" s="13"/>
      <c r="G666" s="13"/>
      <c r="H666" s="13"/>
      <c r="I666" s="13"/>
      <c r="J666" s="13"/>
      <c r="K666" s="13"/>
      <c r="L666" s="13"/>
      <c r="M666" s="9"/>
    </row>
    <row r="667">
      <c r="A667" s="10"/>
      <c r="B667" s="10"/>
      <c r="C667" s="10"/>
      <c r="D667" s="10"/>
      <c r="E667" s="29"/>
      <c r="F667" s="13"/>
      <c r="G667" s="13"/>
      <c r="H667" s="13"/>
      <c r="I667" s="13"/>
      <c r="J667" s="13"/>
      <c r="K667" s="13"/>
      <c r="L667" s="13"/>
      <c r="M667" s="9"/>
    </row>
    <row r="668">
      <c r="A668" s="10"/>
      <c r="B668" s="10"/>
      <c r="C668" s="10"/>
      <c r="D668" s="10"/>
      <c r="E668" s="29"/>
      <c r="F668" s="13"/>
      <c r="G668" s="13"/>
      <c r="H668" s="13"/>
      <c r="I668" s="13"/>
      <c r="J668" s="13"/>
      <c r="K668" s="13"/>
      <c r="L668" s="13"/>
      <c r="M668" s="9"/>
    </row>
    <row r="669">
      <c r="A669" s="10"/>
      <c r="B669" s="10"/>
      <c r="C669" s="10"/>
      <c r="D669" s="10"/>
      <c r="E669" s="29"/>
      <c r="F669" s="13"/>
      <c r="G669" s="13"/>
      <c r="H669" s="13"/>
      <c r="I669" s="13"/>
      <c r="J669" s="13"/>
      <c r="K669" s="13"/>
      <c r="L669" s="13"/>
      <c r="M669" s="9"/>
    </row>
    <row r="670">
      <c r="A670" s="10"/>
      <c r="B670" s="10"/>
      <c r="C670" s="10"/>
      <c r="D670" s="10"/>
      <c r="E670" s="29"/>
      <c r="F670" s="13"/>
      <c r="G670" s="13"/>
      <c r="H670" s="13"/>
      <c r="I670" s="13"/>
      <c r="J670" s="13"/>
      <c r="K670" s="13"/>
      <c r="L670" s="13"/>
      <c r="M670" s="9"/>
    </row>
    <row r="671">
      <c r="A671" s="10"/>
      <c r="B671" s="10"/>
      <c r="C671" s="10"/>
      <c r="D671" s="10"/>
      <c r="E671" s="29"/>
      <c r="F671" s="13"/>
      <c r="G671" s="13"/>
      <c r="H671" s="13"/>
      <c r="I671" s="13"/>
      <c r="J671" s="13"/>
      <c r="K671" s="13"/>
      <c r="L671" s="13"/>
      <c r="M671" s="9"/>
    </row>
    <row r="672">
      <c r="A672" s="10"/>
      <c r="B672" s="10"/>
      <c r="C672" s="10"/>
      <c r="D672" s="10"/>
      <c r="E672" s="29"/>
      <c r="F672" s="13"/>
      <c r="G672" s="13"/>
      <c r="H672" s="13"/>
      <c r="I672" s="13"/>
      <c r="J672" s="13"/>
      <c r="K672" s="13"/>
      <c r="L672" s="13"/>
      <c r="M672" s="9"/>
    </row>
    <row r="673">
      <c r="A673" s="10"/>
      <c r="B673" s="10"/>
      <c r="C673" s="10"/>
      <c r="D673" s="10"/>
      <c r="E673" s="29"/>
      <c r="F673" s="13"/>
      <c r="G673" s="13"/>
      <c r="H673" s="13"/>
      <c r="I673" s="13"/>
      <c r="J673" s="13"/>
      <c r="K673" s="13"/>
      <c r="L673" s="13"/>
      <c r="M673" s="9"/>
    </row>
    <row r="674">
      <c r="A674" s="10"/>
      <c r="B674" s="10"/>
      <c r="C674" s="10"/>
      <c r="D674" s="10"/>
      <c r="E674" s="29"/>
      <c r="F674" s="13"/>
      <c r="G674" s="13"/>
      <c r="H674" s="13"/>
      <c r="I674" s="13"/>
      <c r="J674" s="13"/>
      <c r="K674" s="13"/>
      <c r="L674" s="13"/>
      <c r="M674" s="9"/>
    </row>
    <row r="675">
      <c r="A675" s="10"/>
      <c r="B675" s="10"/>
      <c r="C675" s="10"/>
      <c r="D675" s="10"/>
      <c r="E675" s="29"/>
      <c r="F675" s="13"/>
      <c r="G675" s="13"/>
      <c r="H675" s="13"/>
      <c r="I675" s="13"/>
      <c r="J675" s="13"/>
      <c r="K675" s="13"/>
      <c r="L675" s="13"/>
      <c r="M675" s="9"/>
    </row>
    <row r="676">
      <c r="A676" s="10"/>
      <c r="B676" s="10"/>
      <c r="C676" s="10"/>
      <c r="D676" s="10"/>
      <c r="E676" s="29"/>
      <c r="F676" s="13"/>
      <c r="G676" s="13"/>
      <c r="H676" s="13"/>
      <c r="I676" s="13"/>
      <c r="J676" s="13"/>
      <c r="K676" s="13"/>
      <c r="L676" s="13"/>
      <c r="M676" s="9"/>
    </row>
    <row r="677">
      <c r="A677" s="10"/>
      <c r="B677" s="10"/>
      <c r="C677" s="10"/>
      <c r="D677" s="10"/>
      <c r="E677" s="29"/>
      <c r="F677" s="13"/>
      <c r="G677" s="13"/>
      <c r="H677" s="13"/>
      <c r="I677" s="13"/>
      <c r="J677" s="13"/>
      <c r="K677" s="13"/>
      <c r="L677" s="13"/>
      <c r="M677" s="9"/>
    </row>
    <row r="678">
      <c r="A678" s="10"/>
      <c r="B678" s="10"/>
      <c r="C678" s="10"/>
      <c r="D678" s="10"/>
      <c r="E678" s="29"/>
      <c r="F678" s="13"/>
      <c r="G678" s="13"/>
      <c r="H678" s="13"/>
      <c r="I678" s="13"/>
      <c r="J678" s="13"/>
      <c r="K678" s="13"/>
      <c r="L678" s="13"/>
      <c r="M678" s="9"/>
    </row>
    <row r="679">
      <c r="A679" s="10"/>
      <c r="B679" s="10"/>
      <c r="C679" s="10"/>
      <c r="D679" s="10"/>
      <c r="E679" s="29"/>
      <c r="F679" s="13"/>
      <c r="G679" s="13"/>
      <c r="H679" s="13"/>
      <c r="I679" s="13"/>
      <c r="J679" s="13"/>
      <c r="K679" s="13"/>
      <c r="L679" s="13"/>
      <c r="M679" s="9"/>
    </row>
    <row r="680">
      <c r="A680" s="10"/>
      <c r="B680" s="10"/>
      <c r="C680" s="10"/>
      <c r="D680" s="10"/>
      <c r="E680" s="29"/>
      <c r="F680" s="13"/>
      <c r="G680" s="13"/>
      <c r="H680" s="13"/>
      <c r="I680" s="13"/>
      <c r="J680" s="13"/>
      <c r="K680" s="13"/>
      <c r="L680" s="13"/>
      <c r="M680" s="9"/>
    </row>
    <row r="681">
      <c r="A681" s="10"/>
      <c r="B681" s="10"/>
      <c r="C681" s="10"/>
      <c r="D681" s="10"/>
      <c r="E681" s="29"/>
      <c r="F681" s="13"/>
      <c r="G681" s="13"/>
      <c r="H681" s="13"/>
      <c r="I681" s="13"/>
      <c r="J681" s="13"/>
      <c r="K681" s="13"/>
      <c r="L681" s="13"/>
      <c r="M681" s="9"/>
    </row>
    <row r="682">
      <c r="A682" s="10"/>
      <c r="B682" s="10"/>
      <c r="C682" s="10"/>
      <c r="D682" s="10"/>
      <c r="E682" s="29"/>
      <c r="F682" s="13"/>
      <c r="G682" s="13"/>
      <c r="H682" s="13"/>
      <c r="I682" s="13"/>
      <c r="J682" s="13"/>
      <c r="K682" s="13"/>
      <c r="L682" s="13"/>
      <c r="M682" s="9"/>
    </row>
    <row r="683">
      <c r="A683" s="10"/>
      <c r="B683" s="10"/>
      <c r="C683" s="10"/>
      <c r="D683" s="10"/>
      <c r="E683" s="29"/>
      <c r="F683" s="13"/>
      <c r="G683" s="13"/>
      <c r="H683" s="13"/>
      <c r="I683" s="13"/>
      <c r="J683" s="13"/>
      <c r="K683" s="13"/>
      <c r="L683" s="13"/>
      <c r="M683" s="9"/>
    </row>
    <row r="684">
      <c r="A684" s="10"/>
      <c r="B684" s="10"/>
      <c r="C684" s="10"/>
      <c r="D684" s="10"/>
      <c r="E684" s="29"/>
      <c r="F684" s="13"/>
      <c r="G684" s="13"/>
      <c r="H684" s="13"/>
      <c r="I684" s="13"/>
      <c r="J684" s="13"/>
      <c r="K684" s="13"/>
      <c r="L684" s="13"/>
      <c r="M684" s="9"/>
    </row>
    <row r="685">
      <c r="A685" s="10"/>
      <c r="B685" s="10"/>
      <c r="C685" s="10"/>
      <c r="D685" s="10"/>
      <c r="E685" s="29"/>
      <c r="F685" s="13"/>
      <c r="G685" s="13"/>
      <c r="H685" s="13"/>
      <c r="I685" s="13"/>
      <c r="J685" s="13"/>
      <c r="K685" s="13"/>
      <c r="L685" s="13"/>
      <c r="M685" s="9"/>
    </row>
    <row r="686">
      <c r="A686" s="10"/>
      <c r="B686" s="10"/>
      <c r="C686" s="10"/>
      <c r="D686" s="10"/>
      <c r="E686" s="29"/>
      <c r="F686" s="13"/>
      <c r="G686" s="13"/>
      <c r="H686" s="13"/>
      <c r="I686" s="13"/>
      <c r="J686" s="13"/>
      <c r="K686" s="13"/>
      <c r="L686" s="13"/>
      <c r="M686" s="9"/>
    </row>
    <row r="687">
      <c r="A687" s="10"/>
      <c r="B687" s="10"/>
      <c r="C687" s="10"/>
      <c r="D687" s="10"/>
      <c r="E687" s="29"/>
      <c r="F687" s="13"/>
      <c r="G687" s="13"/>
      <c r="H687" s="13"/>
      <c r="I687" s="13"/>
      <c r="J687" s="13"/>
      <c r="K687" s="13"/>
      <c r="L687" s="13"/>
      <c r="M687" s="9"/>
    </row>
    <row r="688">
      <c r="A688" s="10"/>
      <c r="B688" s="10"/>
      <c r="C688" s="10"/>
      <c r="D688" s="10"/>
      <c r="E688" s="29"/>
      <c r="F688" s="13"/>
      <c r="G688" s="13"/>
      <c r="H688" s="13"/>
      <c r="I688" s="13"/>
      <c r="J688" s="13"/>
      <c r="K688" s="13"/>
      <c r="L688" s="13"/>
      <c r="M688" s="9"/>
    </row>
    <row r="689">
      <c r="A689" s="10"/>
      <c r="B689" s="10"/>
      <c r="C689" s="10"/>
      <c r="D689" s="10"/>
      <c r="E689" s="29"/>
      <c r="F689" s="13"/>
      <c r="G689" s="13"/>
      <c r="H689" s="13"/>
      <c r="I689" s="13"/>
      <c r="J689" s="13"/>
      <c r="K689" s="13"/>
      <c r="L689" s="13"/>
      <c r="M689" s="9"/>
    </row>
    <row r="690">
      <c r="A690" s="10"/>
      <c r="B690" s="10"/>
      <c r="C690" s="10"/>
      <c r="D690" s="10"/>
      <c r="E690" s="29"/>
      <c r="F690" s="13"/>
      <c r="G690" s="13"/>
      <c r="H690" s="13"/>
      <c r="I690" s="13"/>
      <c r="J690" s="13"/>
      <c r="K690" s="13"/>
      <c r="L690" s="13"/>
      <c r="M690" s="9"/>
    </row>
    <row r="691">
      <c r="A691" s="10"/>
      <c r="B691" s="10"/>
      <c r="C691" s="10"/>
      <c r="D691" s="10"/>
      <c r="E691" s="29"/>
      <c r="F691" s="13"/>
      <c r="G691" s="13"/>
      <c r="H691" s="13"/>
      <c r="I691" s="13"/>
      <c r="J691" s="13"/>
      <c r="K691" s="13"/>
      <c r="L691" s="13"/>
      <c r="M691" s="9"/>
    </row>
    <row r="692">
      <c r="A692" s="10"/>
      <c r="B692" s="10"/>
      <c r="C692" s="10"/>
      <c r="D692" s="10"/>
      <c r="E692" s="29"/>
      <c r="F692" s="13"/>
      <c r="G692" s="13"/>
      <c r="H692" s="13"/>
      <c r="I692" s="13"/>
      <c r="J692" s="13"/>
      <c r="K692" s="13"/>
      <c r="L692" s="13"/>
      <c r="M692" s="9"/>
    </row>
    <row r="693">
      <c r="A693" s="10"/>
      <c r="B693" s="10"/>
      <c r="C693" s="10"/>
      <c r="D693" s="10"/>
      <c r="E693" s="29"/>
      <c r="F693" s="13"/>
      <c r="G693" s="13"/>
      <c r="H693" s="13"/>
      <c r="I693" s="13"/>
      <c r="J693" s="13"/>
      <c r="K693" s="13"/>
      <c r="L693" s="13"/>
      <c r="M693" s="9"/>
    </row>
    <row r="694">
      <c r="A694" s="10"/>
      <c r="B694" s="10"/>
      <c r="C694" s="10"/>
      <c r="D694" s="10"/>
      <c r="E694" s="29"/>
      <c r="F694" s="13"/>
      <c r="G694" s="13"/>
      <c r="H694" s="13"/>
      <c r="I694" s="13"/>
      <c r="J694" s="13"/>
      <c r="K694" s="13"/>
      <c r="L694" s="13"/>
      <c r="M694" s="9"/>
    </row>
    <row r="695">
      <c r="A695" s="10"/>
      <c r="B695" s="10"/>
      <c r="C695" s="10"/>
      <c r="D695" s="10"/>
      <c r="E695" s="29"/>
      <c r="F695" s="13"/>
      <c r="G695" s="13"/>
      <c r="H695" s="13"/>
      <c r="I695" s="13"/>
      <c r="J695" s="13"/>
      <c r="K695" s="13"/>
      <c r="L695" s="13"/>
      <c r="M695" s="9"/>
    </row>
    <row r="696">
      <c r="A696" s="10"/>
      <c r="B696" s="10"/>
      <c r="C696" s="10"/>
      <c r="D696" s="10"/>
      <c r="E696" s="29"/>
      <c r="F696" s="13"/>
      <c r="G696" s="13"/>
      <c r="H696" s="13"/>
      <c r="I696" s="13"/>
      <c r="J696" s="13"/>
      <c r="K696" s="13"/>
      <c r="L696" s="13"/>
      <c r="M696" s="9"/>
    </row>
    <row r="697">
      <c r="A697" s="10"/>
      <c r="B697" s="10"/>
      <c r="C697" s="10"/>
      <c r="D697" s="10"/>
      <c r="E697" s="29"/>
      <c r="F697" s="13"/>
      <c r="G697" s="13"/>
      <c r="H697" s="13"/>
      <c r="I697" s="13"/>
      <c r="J697" s="13"/>
      <c r="K697" s="13"/>
      <c r="L697" s="13"/>
      <c r="M697" s="9"/>
    </row>
    <row r="698">
      <c r="A698" s="10"/>
      <c r="B698" s="10"/>
      <c r="C698" s="10"/>
      <c r="D698" s="10"/>
      <c r="E698" s="29"/>
      <c r="F698" s="13"/>
      <c r="G698" s="13"/>
      <c r="H698" s="13"/>
      <c r="I698" s="13"/>
      <c r="J698" s="13"/>
      <c r="K698" s="13"/>
      <c r="L698" s="13"/>
      <c r="M698" s="9"/>
    </row>
    <row r="699">
      <c r="A699" s="10"/>
      <c r="B699" s="10"/>
      <c r="C699" s="10"/>
      <c r="D699" s="10"/>
      <c r="E699" s="29"/>
      <c r="F699" s="13"/>
      <c r="G699" s="13"/>
      <c r="H699" s="13"/>
      <c r="I699" s="13"/>
      <c r="J699" s="13"/>
      <c r="K699" s="13"/>
      <c r="L699" s="13"/>
      <c r="M699" s="9"/>
    </row>
    <row r="700">
      <c r="A700" s="10"/>
      <c r="B700" s="10"/>
      <c r="C700" s="10"/>
      <c r="D700" s="10"/>
      <c r="E700" s="29"/>
      <c r="F700" s="13"/>
      <c r="G700" s="13"/>
      <c r="H700" s="13"/>
      <c r="I700" s="13"/>
      <c r="J700" s="13"/>
      <c r="K700" s="13"/>
      <c r="L700" s="13"/>
      <c r="M700" s="9"/>
    </row>
    <row r="701">
      <c r="A701" s="10"/>
      <c r="B701" s="10"/>
      <c r="C701" s="10"/>
      <c r="D701" s="10"/>
      <c r="E701" s="29"/>
      <c r="F701" s="13"/>
      <c r="G701" s="13"/>
      <c r="H701" s="13"/>
      <c r="I701" s="13"/>
      <c r="J701" s="13"/>
      <c r="K701" s="13"/>
      <c r="L701" s="13"/>
      <c r="M701" s="9"/>
    </row>
    <row r="702">
      <c r="A702" s="10"/>
      <c r="B702" s="10"/>
      <c r="C702" s="10"/>
      <c r="D702" s="10"/>
      <c r="E702" s="29"/>
      <c r="F702" s="13"/>
      <c r="G702" s="13"/>
      <c r="H702" s="13"/>
      <c r="I702" s="13"/>
      <c r="J702" s="13"/>
      <c r="K702" s="13"/>
      <c r="L702" s="13"/>
      <c r="M702" s="9"/>
    </row>
    <row r="703">
      <c r="A703" s="10"/>
      <c r="B703" s="10"/>
      <c r="C703" s="10"/>
      <c r="D703" s="10"/>
      <c r="E703" s="29"/>
      <c r="F703" s="13"/>
      <c r="G703" s="13"/>
      <c r="H703" s="13"/>
      <c r="I703" s="13"/>
      <c r="J703" s="13"/>
      <c r="K703" s="13"/>
      <c r="L703" s="13"/>
      <c r="M703" s="9"/>
    </row>
    <row r="704">
      <c r="A704" s="10"/>
      <c r="B704" s="10"/>
      <c r="C704" s="10"/>
      <c r="D704" s="10"/>
      <c r="E704" s="29"/>
      <c r="F704" s="13"/>
      <c r="G704" s="13"/>
      <c r="H704" s="13"/>
      <c r="I704" s="13"/>
      <c r="J704" s="13"/>
      <c r="K704" s="13"/>
      <c r="L704" s="13"/>
      <c r="M704" s="9"/>
    </row>
    <row r="705">
      <c r="A705" s="10"/>
      <c r="B705" s="10"/>
      <c r="C705" s="10"/>
      <c r="D705" s="10"/>
      <c r="E705" s="29"/>
      <c r="F705" s="13"/>
      <c r="G705" s="13"/>
      <c r="H705" s="13"/>
      <c r="I705" s="13"/>
      <c r="J705" s="13"/>
      <c r="K705" s="13"/>
      <c r="L705" s="13"/>
      <c r="M705" s="9"/>
    </row>
    <row r="706">
      <c r="A706" s="10"/>
      <c r="B706" s="10"/>
      <c r="C706" s="10"/>
      <c r="D706" s="10"/>
      <c r="E706" s="29"/>
      <c r="F706" s="13"/>
      <c r="G706" s="13"/>
      <c r="H706" s="13"/>
      <c r="I706" s="13"/>
      <c r="J706" s="13"/>
      <c r="K706" s="13"/>
      <c r="L706" s="13"/>
      <c r="M706" s="9"/>
    </row>
    <row r="707">
      <c r="A707" s="10"/>
      <c r="B707" s="10"/>
      <c r="C707" s="10"/>
      <c r="D707" s="10"/>
      <c r="E707" s="29"/>
      <c r="F707" s="13"/>
      <c r="G707" s="13"/>
      <c r="H707" s="13"/>
      <c r="I707" s="13"/>
      <c r="J707" s="13"/>
      <c r="K707" s="13"/>
      <c r="L707" s="13"/>
      <c r="M707" s="9"/>
    </row>
    <row r="708">
      <c r="A708" s="10"/>
      <c r="B708" s="10"/>
      <c r="C708" s="10"/>
      <c r="D708" s="10"/>
      <c r="E708" s="29"/>
      <c r="F708" s="13"/>
      <c r="G708" s="13"/>
      <c r="H708" s="13"/>
      <c r="I708" s="13"/>
      <c r="J708" s="13"/>
      <c r="K708" s="13"/>
      <c r="L708" s="13"/>
      <c r="M708" s="9"/>
    </row>
    <row r="709">
      <c r="A709" s="10"/>
      <c r="B709" s="10"/>
      <c r="C709" s="10"/>
      <c r="D709" s="10"/>
      <c r="E709" s="29"/>
      <c r="F709" s="13"/>
      <c r="G709" s="13"/>
      <c r="H709" s="13"/>
      <c r="I709" s="13"/>
      <c r="J709" s="13"/>
      <c r="K709" s="13"/>
      <c r="L709" s="13"/>
      <c r="M709" s="9"/>
    </row>
    <row r="710">
      <c r="A710" s="10"/>
      <c r="B710" s="10"/>
      <c r="C710" s="10"/>
      <c r="D710" s="10"/>
      <c r="E710" s="29"/>
      <c r="F710" s="13"/>
      <c r="G710" s="13"/>
      <c r="H710" s="13"/>
      <c r="I710" s="13"/>
      <c r="J710" s="13"/>
      <c r="K710" s="13"/>
      <c r="L710" s="13"/>
      <c r="M710" s="9"/>
    </row>
    <row r="711">
      <c r="A711" s="10"/>
      <c r="B711" s="10"/>
      <c r="C711" s="10"/>
      <c r="D711" s="10"/>
      <c r="E711" s="29"/>
      <c r="F711" s="13"/>
      <c r="G711" s="13"/>
      <c r="H711" s="13"/>
      <c r="I711" s="13"/>
      <c r="J711" s="13"/>
      <c r="K711" s="13"/>
      <c r="L711" s="13"/>
      <c r="M711" s="9"/>
    </row>
    <row r="712">
      <c r="A712" s="10"/>
      <c r="B712" s="10"/>
      <c r="C712" s="10"/>
      <c r="D712" s="10"/>
      <c r="E712" s="29"/>
      <c r="F712" s="13"/>
      <c r="G712" s="13"/>
      <c r="H712" s="13"/>
      <c r="I712" s="13"/>
      <c r="J712" s="13"/>
      <c r="K712" s="13"/>
      <c r="L712" s="13"/>
      <c r="M712" s="9"/>
    </row>
    <row r="713">
      <c r="A713" s="10"/>
      <c r="B713" s="10"/>
      <c r="C713" s="10"/>
      <c r="D713" s="10"/>
      <c r="E713" s="29"/>
      <c r="F713" s="13"/>
      <c r="G713" s="13"/>
      <c r="H713" s="13"/>
      <c r="I713" s="13"/>
      <c r="J713" s="13"/>
      <c r="K713" s="13"/>
      <c r="L713" s="13"/>
      <c r="M713" s="9"/>
    </row>
    <row r="714">
      <c r="A714" s="10"/>
      <c r="B714" s="10"/>
      <c r="C714" s="10"/>
      <c r="D714" s="10"/>
      <c r="E714" s="29"/>
      <c r="F714" s="13"/>
      <c r="G714" s="13"/>
      <c r="H714" s="13"/>
      <c r="I714" s="13"/>
      <c r="J714" s="13"/>
      <c r="K714" s="13"/>
      <c r="L714" s="13"/>
      <c r="M714" s="9"/>
    </row>
    <row r="715">
      <c r="A715" s="10"/>
      <c r="B715" s="10"/>
      <c r="C715" s="10"/>
      <c r="D715" s="10"/>
      <c r="E715" s="29"/>
      <c r="F715" s="13"/>
      <c r="G715" s="13"/>
      <c r="H715" s="13"/>
      <c r="I715" s="13"/>
      <c r="J715" s="13"/>
      <c r="K715" s="13"/>
      <c r="L715" s="13"/>
      <c r="M715" s="9"/>
    </row>
    <row r="716">
      <c r="A716" s="10"/>
      <c r="B716" s="10"/>
      <c r="C716" s="10"/>
      <c r="D716" s="10"/>
      <c r="E716" s="29"/>
      <c r="F716" s="13"/>
      <c r="G716" s="13"/>
      <c r="H716" s="13"/>
      <c r="I716" s="13"/>
      <c r="J716" s="13"/>
      <c r="K716" s="13"/>
      <c r="L716" s="13"/>
      <c r="M716" s="9"/>
    </row>
    <row r="717">
      <c r="A717" s="10"/>
      <c r="B717" s="10"/>
      <c r="C717" s="10"/>
      <c r="D717" s="10"/>
      <c r="E717" s="29"/>
      <c r="F717" s="13"/>
      <c r="G717" s="13"/>
      <c r="H717" s="13"/>
      <c r="I717" s="13"/>
      <c r="J717" s="13"/>
      <c r="K717" s="13"/>
      <c r="L717" s="13"/>
      <c r="M717" s="9"/>
    </row>
    <row r="718">
      <c r="A718" s="10"/>
      <c r="B718" s="10"/>
      <c r="C718" s="10"/>
      <c r="D718" s="10"/>
      <c r="E718" s="29"/>
      <c r="F718" s="13"/>
      <c r="G718" s="13"/>
      <c r="H718" s="13"/>
      <c r="I718" s="13"/>
      <c r="J718" s="13"/>
      <c r="K718" s="13"/>
      <c r="L718" s="13"/>
      <c r="M718" s="9"/>
    </row>
    <row r="719">
      <c r="A719" s="10"/>
      <c r="B719" s="10"/>
      <c r="C719" s="10"/>
      <c r="D719" s="10"/>
      <c r="E719" s="29"/>
      <c r="F719" s="13"/>
      <c r="G719" s="13"/>
      <c r="H719" s="13"/>
      <c r="I719" s="13"/>
      <c r="J719" s="13"/>
      <c r="K719" s="13"/>
      <c r="L719" s="13"/>
      <c r="M719" s="9"/>
    </row>
    <row r="720">
      <c r="A720" s="10"/>
      <c r="B720" s="10"/>
      <c r="C720" s="10"/>
      <c r="D720" s="10"/>
      <c r="E720" s="29"/>
      <c r="F720" s="13"/>
      <c r="G720" s="13"/>
      <c r="H720" s="13"/>
      <c r="I720" s="13"/>
      <c r="J720" s="13"/>
      <c r="K720" s="13"/>
      <c r="L720" s="13"/>
      <c r="M720" s="9"/>
    </row>
    <row r="721">
      <c r="A721" s="10"/>
      <c r="B721" s="10"/>
      <c r="C721" s="10"/>
      <c r="D721" s="10"/>
      <c r="E721" s="29"/>
      <c r="F721" s="13"/>
      <c r="G721" s="13"/>
      <c r="H721" s="13"/>
      <c r="I721" s="13"/>
      <c r="J721" s="13"/>
      <c r="K721" s="13"/>
      <c r="L721" s="13"/>
      <c r="M721" s="9"/>
    </row>
    <row r="722">
      <c r="A722" s="10"/>
      <c r="B722" s="10"/>
      <c r="C722" s="10"/>
      <c r="D722" s="10"/>
      <c r="E722" s="29"/>
      <c r="F722" s="13"/>
      <c r="G722" s="13"/>
      <c r="H722" s="13"/>
      <c r="I722" s="13"/>
      <c r="J722" s="13"/>
      <c r="K722" s="13"/>
      <c r="L722" s="13"/>
      <c r="M722" s="9"/>
    </row>
    <row r="723">
      <c r="A723" s="10"/>
      <c r="B723" s="10"/>
      <c r="C723" s="10"/>
      <c r="D723" s="10"/>
      <c r="E723" s="29"/>
      <c r="F723" s="13"/>
      <c r="G723" s="13"/>
      <c r="H723" s="13"/>
      <c r="I723" s="13"/>
      <c r="J723" s="13"/>
      <c r="K723" s="13"/>
      <c r="L723" s="13"/>
      <c r="M723" s="9"/>
    </row>
    <row r="724">
      <c r="A724" s="10"/>
      <c r="B724" s="10"/>
      <c r="C724" s="10"/>
      <c r="D724" s="10"/>
      <c r="E724" s="29"/>
      <c r="F724" s="13"/>
      <c r="G724" s="13"/>
      <c r="H724" s="13"/>
      <c r="I724" s="13"/>
      <c r="J724" s="13"/>
      <c r="K724" s="13"/>
      <c r="L724" s="13"/>
      <c r="M724" s="9"/>
    </row>
    <row r="725">
      <c r="A725" s="10"/>
      <c r="B725" s="10"/>
      <c r="C725" s="10"/>
      <c r="D725" s="10"/>
      <c r="E725" s="29"/>
      <c r="F725" s="13"/>
      <c r="G725" s="13"/>
      <c r="H725" s="13"/>
      <c r="I725" s="13"/>
      <c r="J725" s="13"/>
      <c r="K725" s="13"/>
      <c r="L725" s="13"/>
      <c r="M725" s="9"/>
    </row>
    <row r="726">
      <c r="A726" s="10"/>
      <c r="B726" s="10"/>
      <c r="C726" s="10"/>
      <c r="D726" s="10"/>
      <c r="E726" s="29"/>
      <c r="F726" s="13"/>
      <c r="G726" s="13"/>
      <c r="H726" s="13"/>
      <c r="I726" s="13"/>
      <c r="J726" s="13"/>
      <c r="K726" s="13"/>
      <c r="L726" s="13"/>
      <c r="M726" s="9"/>
    </row>
    <row r="727">
      <c r="A727" s="10"/>
      <c r="B727" s="10"/>
      <c r="C727" s="10"/>
      <c r="D727" s="10"/>
      <c r="E727" s="29"/>
      <c r="F727" s="13"/>
      <c r="G727" s="13"/>
      <c r="H727" s="13"/>
      <c r="I727" s="13"/>
      <c r="J727" s="13"/>
      <c r="K727" s="13"/>
      <c r="L727" s="13"/>
      <c r="M727" s="9"/>
    </row>
    <row r="728">
      <c r="A728" s="10"/>
      <c r="B728" s="10"/>
      <c r="C728" s="10"/>
      <c r="D728" s="10"/>
      <c r="E728" s="29"/>
      <c r="F728" s="13"/>
      <c r="G728" s="13"/>
      <c r="H728" s="13"/>
      <c r="I728" s="13"/>
      <c r="J728" s="13"/>
      <c r="K728" s="13"/>
      <c r="L728" s="13"/>
      <c r="M728" s="9"/>
    </row>
    <row r="729">
      <c r="A729" s="10"/>
      <c r="B729" s="10"/>
      <c r="C729" s="10"/>
      <c r="D729" s="10"/>
      <c r="E729" s="29"/>
      <c r="F729" s="13"/>
      <c r="G729" s="13"/>
      <c r="H729" s="13"/>
      <c r="I729" s="13"/>
      <c r="J729" s="13"/>
      <c r="K729" s="13"/>
      <c r="L729" s="13"/>
      <c r="M729" s="9"/>
    </row>
    <row r="730">
      <c r="A730" s="10"/>
      <c r="B730" s="10"/>
      <c r="C730" s="10"/>
      <c r="D730" s="10"/>
      <c r="E730" s="29"/>
      <c r="F730" s="13"/>
      <c r="G730" s="13"/>
      <c r="H730" s="13"/>
      <c r="I730" s="13"/>
      <c r="J730" s="13"/>
      <c r="K730" s="13"/>
      <c r="L730" s="13"/>
      <c r="M730" s="9"/>
    </row>
    <row r="731">
      <c r="A731" s="10"/>
      <c r="B731" s="10"/>
      <c r="C731" s="10"/>
      <c r="D731" s="10"/>
      <c r="E731" s="29"/>
      <c r="F731" s="13"/>
      <c r="G731" s="13"/>
      <c r="H731" s="13"/>
      <c r="I731" s="13"/>
      <c r="J731" s="13"/>
      <c r="K731" s="13"/>
      <c r="L731" s="13"/>
      <c r="M731" s="9"/>
    </row>
    <row r="732">
      <c r="A732" s="10"/>
      <c r="B732" s="10"/>
      <c r="C732" s="10"/>
      <c r="D732" s="10"/>
      <c r="E732" s="29"/>
      <c r="F732" s="13"/>
      <c r="G732" s="13"/>
      <c r="H732" s="13"/>
      <c r="I732" s="13"/>
      <c r="J732" s="13"/>
      <c r="K732" s="13"/>
      <c r="L732" s="13"/>
      <c r="M732" s="9"/>
    </row>
    <row r="733">
      <c r="A733" s="10"/>
      <c r="B733" s="10"/>
      <c r="C733" s="10"/>
      <c r="D733" s="10"/>
      <c r="E733" s="29"/>
      <c r="F733" s="13"/>
      <c r="G733" s="13"/>
      <c r="H733" s="13"/>
      <c r="I733" s="13"/>
      <c r="J733" s="13"/>
      <c r="K733" s="13"/>
      <c r="L733" s="13"/>
      <c r="M733" s="9"/>
    </row>
    <row r="734">
      <c r="A734" s="10"/>
      <c r="B734" s="10"/>
      <c r="C734" s="10"/>
      <c r="D734" s="10"/>
      <c r="E734" s="29"/>
      <c r="F734" s="13"/>
      <c r="G734" s="13"/>
      <c r="H734" s="13"/>
      <c r="I734" s="13"/>
      <c r="J734" s="13"/>
      <c r="K734" s="13"/>
      <c r="L734" s="13"/>
      <c r="M734" s="9"/>
    </row>
    <row r="735">
      <c r="A735" s="10"/>
      <c r="B735" s="10"/>
      <c r="C735" s="10"/>
      <c r="D735" s="10"/>
      <c r="E735" s="29"/>
      <c r="F735" s="13"/>
      <c r="G735" s="13"/>
      <c r="H735" s="13"/>
      <c r="I735" s="13"/>
      <c r="J735" s="13"/>
      <c r="K735" s="13"/>
      <c r="L735" s="13"/>
      <c r="M735" s="9"/>
    </row>
    <row r="736">
      <c r="A736" s="10"/>
      <c r="B736" s="10"/>
      <c r="C736" s="10"/>
      <c r="D736" s="10"/>
      <c r="E736" s="29"/>
      <c r="F736" s="13"/>
      <c r="G736" s="13"/>
      <c r="H736" s="13"/>
      <c r="I736" s="13"/>
      <c r="J736" s="13"/>
      <c r="K736" s="13"/>
      <c r="L736" s="13"/>
      <c r="M736" s="9"/>
    </row>
    <row r="737">
      <c r="A737" s="10"/>
      <c r="B737" s="10"/>
      <c r="C737" s="10"/>
      <c r="D737" s="10"/>
      <c r="E737" s="29"/>
      <c r="F737" s="13"/>
      <c r="G737" s="13"/>
      <c r="H737" s="13"/>
      <c r="I737" s="13"/>
      <c r="J737" s="13"/>
      <c r="K737" s="13"/>
      <c r="L737" s="13"/>
      <c r="M737" s="9"/>
    </row>
    <row r="738">
      <c r="A738" s="10"/>
      <c r="B738" s="10"/>
      <c r="C738" s="10"/>
      <c r="D738" s="10"/>
      <c r="E738" s="29"/>
      <c r="F738" s="13"/>
      <c r="G738" s="13"/>
      <c r="H738" s="13"/>
      <c r="I738" s="13"/>
      <c r="J738" s="13"/>
      <c r="K738" s="13"/>
      <c r="L738" s="13"/>
      <c r="M738" s="9"/>
    </row>
    <row r="739">
      <c r="A739" s="10"/>
      <c r="B739" s="10"/>
      <c r="C739" s="10"/>
      <c r="D739" s="10"/>
      <c r="E739" s="29"/>
      <c r="F739" s="13"/>
      <c r="G739" s="13"/>
      <c r="H739" s="13"/>
      <c r="I739" s="13"/>
      <c r="J739" s="13"/>
      <c r="K739" s="13"/>
      <c r="L739" s="13"/>
      <c r="M739" s="9"/>
    </row>
    <row r="740">
      <c r="A740" s="10"/>
      <c r="B740" s="10"/>
      <c r="C740" s="10"/>
      <c r="D740" s="10"/>
      <c r="E740" s="29"/>
      <c r="F740" s="13"/>
      <c r="G740" s="13"/>
      <c r="H740" s="13"/>
      <c r="I740" s="13"/>
      <c r="J740" s="13"/>
      <c r="K740" s="13"/>
      <c r="L740" s="13"/>
      <c r="M740" s="9"/>
    </row>
    <row r="741">
      <c r="A741" s="10"/>
      <c r="B741" s="10"/>
      <c r="C741" s="10"/>
      <c r="D741" s="10"/>
      <c r="E741" s="29"/>
      <c r="F741" s="13"/>
      <c r="G741" s="13"/>
      <c r="H741" s="13"/>
      <c r="I741" s="13"/>
      <c r="J741" s="13"/>
      <c r="K741" s="13"/>
      <c r="L741" s="13"/>
      <c r="M741" s="9"/>
    </row>
    <row r="742">
      <c r="A742" s="10"/>
      <c r="B742" s="10"/>
      <c r="C742" s="10"/>
      <c r="D742" s="10"/>
      <c r="E742" s="29"/>
      <c r="F742" s="13"/>
      <c r="G742" s="13"/>
      <c r="H742" s="13"/>
      <c r="I742" s="13"/>
      <c r="J742" s="13"/>
      <c r="K742" s="13"/>
      <c r="L742" s="13"/>
      <c r="M742" s="9"/>
    </row>
    <row r="743">
      <c r="A743" s="10"/>
      <c r="B743" s="10"/>
      <c r="C743" s="10"/>
      <c r="D743" s="10"/>
      <c r="E743" s="29"/>
      <c r="F743" s="13"/>
      <c r="G743" s="13"/>
      <c r="H743" s="13"/>
      <c r="I743" s="13"/>
      <c r="J743" s="13"/>
      <c r="K743" s="13"/>
      <c r="L743" s="13"/>
      <c r="M743" s="9"/>
    </row>
    <row r="744">
      <c r="A744" s="10"/>
      <c r="B744" s="10"/>
      <c r="C744" s="10"/>
      <c r="D744" s="10"/>
      <c r="E744" s="29"/>
      <c r="F744" s="13"/>
      <c r="G744" s="13"/>
      <c r="H744" s="13"/>
      <c r="I744" s="13"/>
      <c r="J744" s="13"/>
      <c r="K744" s="13"/>
      <c r="L744" s="13"/>
      <c r="M744" s="9"/>
    </row>
    <row r="745">
      <c r="A745" s="10"/>
      <c r="B745" s="10"/>
      <c r="C745" s="10"/>
      <c r="D745" s="10"/>
      <c r="E745" s="29"/>
      <c r="F745" s="13"/>
      <c r="G745" s="13"/>
      <c r="H745" s="13"/>
      <c r="I745" s="13"/>
      <c r="J745" s="13"/>
      <c r="K745" s="13"/>
      <c r="L745" s="13"/>
      <c r="M745" s="9"/>
    </row>
    <row r="746">
      <c r="A746" s="10"/>
      <c r="B746" s="10"/>
      <c r="C746" s="10"/>
      <c r="D746" s="10"/>
      <c r="E746" s="29"/>
      <c r="F746" s="13"/>
      <c r="G746" s="13"/>
      <c r="H746" s="13"/>
      <c r="I746" s="13"/>
      <c r="J746" s="13"/>
      <c r="K746" s="13"/>
      <c r="L746" s="13"/>
      <c r="M746" s="9"/>
    </row>
    <row r="747">
      <c r="A747" s="10"/>
      <c r="B747" s="10"/>
      <c r="C747" s="10"/>
      <c r="D747" s="10"/>
      <c r="E747" s="29"/>
      <c r="F747" s="13"/>
      <c r="G747" s="13"/>
      <c r="H747" s="13"/>
      <c r="I747" s="13"/>
      <c r="J747" s="13"/>
      <c r="K747" s="13"/>
      <c r="L747" s="13"/>
      <c r="M747" s="9"/>
    </row>
    <row r="748">
      <c r="A748" s="10"/>
      <c r="B748" s="10"/>
      <c r="C748" s="10"/>
      <c r="D748" s="10"/>
      <c r="E748" s="29"/>
      <c r="F748" s="13"/>
      <c r="G748" s="13"/>
      <c r="H748" s="13"/>
      <c r="I748" s="13"/>
      <c r="J748" s="13"/>
      <c r="K748" s="13"/>
      <c r="L748" s="13"/>
      <c r="M748" s="9"/>
    </row>
    <row r="749">
      <c r="A749" s="10"/>
      <c r="B749" s="10"/>
      <c r="C749" s="10"/>
      <c r="D749" s="10"/>
      <c r="E749" s="29"/>
      <c r="F749" s="13"/>
      <c r="G749" s="13"/>
      <c r="H749" s="13"/>
      <c r="I749" s="13"/>
      <c r="J749" s="13"/>
      <c r="K749" s="13"/>
      <c r="L749" s="13"/>
      <c r="M749" s="9"/>
    </row>
    <row r="750">
      <c r="A750" s="10"/>
      <c r="B750" s="10"/>
      <c r="C750" s="10"/>
      <c r="D750" s="10"/>
      <c r="E750" s="29"/>
      <c r="F750" s="13"/>
      <c r="G750" s="13"/>
      <c r="H750" s="13"/>
      <c r="I750" s="13"/>
      <c r="J750" s="13"/>
      <c r="K750" s="13"/>
      <c r="L750" s="13"/>
      <c r="M750" s="9"/>
    </row>
    <row r="751">
      <c r="A751" s="10"/>
      <c r="B751" s="10"/>
      <c r="C751" s="10"/>
      <c r="D751" s="10"/>
      <c r="E751" s="29"/>
      <c r="F751" s="13"/>
      <c r="G751" s="13"/>
      <c r="H751" s="13"/>
      <c r="I751" s="13"/>
      <c r="J751" s="13"/>
      <c r="K751" s="13"/>
      <c r="L751" s="13"/>
      <c r="M751" s="9"/>
    </row>
    <row r="752">
      <c r="A752" s="10"/>
      <c r="B752" s="10"/>
      <c r="C752" s="10"/>
      <c r="D752" s="10"/>
      <c r="E752" s="29"/>
      <c r="F752" s="13"/>
      <c r="G752" s="13"/>
      <c r="H752" s="13"/>
      <c r="I752" s="13"/>
      <c r="J752" s="13"/>
      <c r="K752" s="13"/>
      <c r="L752" s="13"/>
      <c r="M752" s="9"/>
    </row>
    <row r="753">
      <c r="A753" s="10"/>
      <c r="B753" s="10"/>
      <c r="C753" s="10"/>
      <c r="D753" s="10"/>
      <c r="E753" s="29"/>
      <c r="F753" s="13"/>
      <c r="G753" s="13"/>
      <c r="H753" s="13"/>
      <c r="I753" s="13"/>
      <c r="J753" s="13"/>
      <c r="K753" s="13"/>
      <c r="L753" s="13"/>
      <c r="M753" s="9"/>
    </row>
    <row r="754">
      <c r="A754" s="10"/>
      <c r="B754" s="10"/>
      <c r="C754" s="10"/>
      <c r="D754" s="10"/>
      <c r="E754" s="29"/>
      <c r="F754" s="13"/>
      <c r="G754" s="13"/>
      <c r="H754" s="13"/>
      <c r="I754" s="13"/>
      <c r="J754" s="13"/>
      <c r="K754" s="13"/>
      <c r="L754" s="13"/>
      <c r="M754" s="9"/>
    </row>
    <row r="755">
      <c r="A755" s="10"/>
      <c r="B755" s="10"/>
      <c r="C755" s="10"/>
      <c r="D755" s="10"/>
      <c r="E755" s="29"/>
      <c r="F755" s="13"/>
      <c r="G755" s="13"/>
      <c r="H755" s="13"/>
      <c r="I755" s="13"/>
      <c r="J755" s="13"/>
      <c r="K755" s="13"/>
      <c r="L755" s="13"/>
      <c r="M755" s="9"/>
    </row>
    <row r="756">
      <c r="A756" s="10"/>
      <c r="B756" s="10"/>
      <c r="C756" s="10"/>
      <c r="D756" s="10"/>
      <c r="E756" s="29"/>
      <c r="F756" s="13"/>
      <c r="G756" s="13"/>
      <c r="H756" s="13"/>
      <c r="I756" s="13"/>
      <c r="J756" s="13"/>
      <c r="K756" s="13"/>
      <c r="L756" s="13"/>
      <c r="M756" s="9"/>
    </row>
    <row r="757">
      <c r="A757" s="10"/>
      <c r="B757" s="10"/>
      <c r="C757" s="10"/>
      <c r="D757" s="10"/>
      <c r="E757" s="29"/>
      <c r="F757" s="13"/>
      <c r="G757" s="13"/>
      <c r="H757" s="13"/>
      <c r="I757" s="13"/>
      <c r="J757" s="13"/>
      <c r="K757" s="13"/>
      <c r="L757" s="13"/>
      <c r="M757" s="9"/>
    </row>
    <row r="758">
      <c r="A758" s="10"/>
      <c r="B758" s="10"/>
      <c r="C758" s="10"/>
      <c r="D758" s="10"/>
      <c r="E758" s="29"/>
      <c r="F758" s="13"/>
      <c r="G758" s="13"/>
      <c r="H758" s="13"/>
      <c r="I758" s="13"/>
      <c r="J758" s="13"/>
      <c r="K758" s="13"/>
      <c r="L758" s="13"/>
      <c r="M758" s="9"/>
    </row>
    <row r="759">
      <c r="A759" s="10"/>
      <c r="B759" s="10"/>
      <c r="C759" s="10"/>
      <c r="D759" s="10"/>
      <c r="E759" s="29"/>
      <c r="F759" s="13"/>
      <c r="G759" s="13"/>
      <c r="H759" s="13"/>
      <c r="I759" s="13"/>
      <c r="J759" s="13"/>
      <c r="K759" s="13"/>
      <c r="L759" s="13"/>
      <c r="M759" s="9"/>
    </row>
    <row r="760">
      <c r="A760" s="10"/>
      <c r="B760" s="10"/>
      <c r="C760" s="10"/>
      <c r="D760" s="10"/>
      <c r="E760" s="29"/>
      <c r="F760" s="13"/>
      <c r="G760" s="13"/>
      <c r="H760" s="13"/>
      <c r="I760" s="13"/>
      <c r="J760" s="13"/>
      <c r="K760" s="13"/>
      <c r="L760" s="13"/>
      <c r="M760" s="9"/>
    </row>
    <row r="761">
      <c r="A761" s="10"/>
      <c r="B761" s="10"/>
      <c r="C761" s="10"/>
      <c r="D761" s="10"/>
      <c r="E761" s="29"/>
      <c r="F761" s="13"/>
      <c r="G761" s="13"/>
      <c r="H761" s="13"/>
      <c r="I761" s="13"/>
      <c r="J761" s="13"/>
      <c r="K761" s="13"/>
      <c r="L761" s="13"/>
      <c r="M761" s="9"/>
    </row>
    <row r="762">
      <c r="A762" s="10"/>
      <c r="B762" s="10"/>
      <c r="C762" s="10"/>
      <c r="D762" s="10"/>
      <c r="E762" s="29"/>
      <c r="F762" s="13"/>
      <c r="G762" s="13"/>
      <c r="H762" s="13"/>
      <c r="I762" s="13"/>
      <c r="J762" s="13"/>
      <c r="K762" s="13"/>
      <c r="L762" s="13"/>
      <c r="M762" s="9"/>
    </row>
    <row r="763">
      <c r="A763" s="10"/>
      <c r="B763" s="10"/>
      <c r="C763" s="10"/>
      <c r="D763" s="10"/>
      <c r="E763" s="29"/>
      <c r="F763" s="13"/>
      <c r="G763" s="13"/>
      <c r="H763" s="13"/>
      <c r="I763" s="13"/>
      <c r="J763" s="13"/>
      <c r="K763" s="13"/>
      <c r="L763" s="13"/>
      <c r="M763" s="9"/>
    </row>
    <row r="764">
      <c r="A764" s="10"/>
      <c r="B764" s="10"/>
      <c r="C764" s="10"/>
      <c r="D764" s="10"/>
      <c r="E764" s="29"/>
      <c r="F764" s="13"/>
      <c r="G764" s="13"/>
      <c r="H764" s="13"/>
      <c r="I764" s="13"/>
      <c r="J764" s="13"/>
      <c r="K764" s="13"/>
      <c r="L764" s="13"/>
      <c r="M764" s="9"/>
    </row>
    <row r="765">
      <c r="A765" s="10"/>
      <c r="B765" s="10"/>
      <c r="C765" s="10"/>
      <c r="D765" s="10"/>
      <c r="E765" s="29"/>
      <c r="F765" s="13"/>
      <c r="G765" s="13"/>
      <c r="H765" s="13"/>
      <c r="I765" s="13"/>
      <c r="J765" s="13"/>
      <c r="K765" s="13"/>
      <c r="L765" s="13"/>
      <c r="M765" s="9"/>
    </row>
    <row r="766">
      <c r="A766" s="10"/>
      <c r="B766" s="10"/>
      <c r="C766" s="10"/>
      <c r="D766" s="10"/>
      <c r="E766" s="29"/>
      <c r="F766" s="13"/>
      <c r="G766" s="13"/>
      <c r="H766" s="13"/>
      <c r="I766" s="13"/>
      <c r="J766" s="13"/>
      <c r="K766" s="13"/>
      <c r="L766" s="13"/>
      <c r="M766" s="9"/>
    </row>
    <row r="767">
      <c r="A767" s="10"/>
      <c r="B767" s="10"/>
      <c r="C767" s="10"/>
      <c r="D767" s="10"/>
      <c r="E767" s="29"/>
      <c r="F767" s="13"/>
      <c r="G767" s="13"/>
      <c r="H767" s="13"/>
      <c r="I767" s="13"/>
      <c r="J767" s="13"/>
      <c r="K767" s="13"/>
      <c r="L767" s="13"/>
      <c r="M767" s="9"/>
    </row>
    <row r="768">
      <c r="A768" s="10"/>
      <c r="B768" s="10"/>
      <c r="C768" s="10"/>
      <c r="D768" s="10"/>
      <c r="E768" s="29"/>
      <c r="F768" s="13"/>
      <c r="G768" s="13"/>
      <c r="H768" s="13"/>
      <c r="I768" s="13"/>
      <c r="J768" s="13"/>
      <c r="K768" s="13"/>
      <c r="L768" s="13"/>
      <c r="M768" s="9"/>
    </row>
    <row r="769">
      <c r="A769" s="10"/>
      <c r="B769" s="10"/>
      <c r="C769" s="10"/>
      <c r="D769" s="10"/>
      <c r="E769" s="29"/>
      <c r="F769" s="13"/>
      <c r="G769" s="13"/>
      <c r="H769" s="13"/>
      <c r="I769" s="13"/>
      <c r="J769" s="13"/>
      <c r="K769" s="13"/>
      <c r="L769" s="13"/>
      <c r="M769" s="9"/>
    </row>
    <row r="770">
      <c r="A770" s="10"/>
      <c r="B770" s="10"/>
      <c r="C770" s="10"/>
      <c r="D770" s="10"/>
      <c r="E770" s="29"/>
      <c r="F770" s="13"/>
      <c r="G770" s="13"/>
      <c r="H770" s="13"/>
      <c r="I770" s="13"/>
      <c r="J770" s="13"/>
      <c r="K770" s="13"/>
      <c r="L770" s="13"/>
      <c r="M770" s="9"/>
    </row>
    <row r="771">
      <c r="A771" s="10"/>
      <c r="B771" s="10"/>
      <c r="C771" s="10"/>
      <c r="D771" s="10"/>
      <c r="E771" s="29"/>
      <c r="F771" s="13"/>
      <c r="G771" s="13"/>
      <c r="H771" s="13"/>
      <c r="I771" s="13"/>
      <c r="J771" s="13"/>
      <c r="K771" s="13"/>
      <c r="L771" s="13"/>
      <c r="M771" s="9"/>
    </row>
    <row r="772">
      <c r="A772" s="10"/>
      <c r="B772" s="10"/>
      <c r="C772" s="10"/>
      <c r="D772" s="10"/>
      <c r="E772" s="29"/>
      <c r="F772" s="13"/>
      <c r="G772" s="13"/>
      <c r="H772" s="13"/>
      <c r="I772" s="13"/>
      <c r="J772" s="13"/>
      <c r="K772" s="13"/>
      <c r="L772" s="13"/>
      <c r="M772" s="9"/>
    </row>
    <row r="773">
      <c r="A773" s="10"/>
      <c r="B773" s="10"/>
      <c r="C773" s="10"/>
      <c r="D773" s="10"/>
      <c r="E773" s="29"/>
      <c r="F773" s="13"/>
      <c r="G773" s="13"/>
      <c r="H773" s="13"/>
      <c r="I773" s="13"/>
      <c r="J773" s="13"/>
      <c r="K773" s="13"/>
      <c r="L773" s="13"/>
      <c r="M773" s="9"/>
    </row>
    <row r="774">
      <c r="A774" s="10"/>
      <c r="B774" s="10"/>
      <c r="C774" s="10"/>
      <c r="D774" s="10"/>
      <c r="E774" s="29"/>
      <c r="F774" s="13"/>
      <c r="G774" s="13"/>
      <c r="H774" s="13"/>
      <c r="I774" s="13"/>
      <c r="J774" s="13"/>
      <c r="K774" s="13"/>
      <c r="L774" s="13"/>
      <c r="M774" s="9"/>
    </row>
    <row r="775">
      <c r="A775" s="10"/>
      <c r="B775" s="10"/>
      <c r="C775" s="10"/>
      <c r="D775" s="10"/>
      <c r="E775" s="29"/>
      <c r="F775" s="13"/>
      <c r="G775" s="13"/>
      <c r="H775" s="13"/>
      <c r="I775" s="13"/>
      <c r="J775" s="13"/>
      <c r="K775" s="13"/>
      <c r="L775" s="13"/>
      <c r="M775" s="9"/>
    </row>
    <row r="776">
      <c r="A776" s="10"/>
      <c r="B776" s="10"/>
      <c r="C776" s="10"/>
      <c r="D776" s="10"/>
      <c r="E776" s="29"/>
      <c r="F776" s="13"/>
      <c r="G776" s="13"/>
      <c r="H776" s="13"/>
      <c r="I776" s="13"/>
      <c r="J776" s="13"/>
      <c r="K776" s="13"/>
      <c r="L776" s="13"/>
      <c r="M776" s="9"/>
    </row>
    <row r="777">
      <c r="A777" s="10"/>
      <c r="B777" s="10"/>
      <c r="C777" s="10"/>
      <c r="D777" s="10"/>
      <c r="E777" s="29"/>
      <c r="F777" s="13"/>
      <c r="G777" s="13"/>
      <c r="H777" s="13"/>
      <c r="I777" s="13"/>
      <c r="J777" s="13"/>
      <c r="K777" s="13"/>
      <c r="L777" s="13"/>
      <c r="M777" s="9"/>
    </row>
    <row r="778">
      <c r="A778" s="10"/>
      <c r="B778" s="10"/>
      <c r="C778" s="10"/>
      <c r="D778" s="10"/>
      <c r="E778" s="29"/>
      <c r="F778" s="13"/>
      <c r="G778" s="13"/>
      <c r="H778" s="13"/>
      <c r="I778" s="13"/>
      <c r="J778" s="13"/>
      <c r="K778" s="13"/>
      <c r="L778" s="13"/>
      <c r="M778" s="9"/>
    </row>
    <row r="779">
      <c r="A779" s="10"/>
      <c r="B779" s="10"/>
      <c r="C779" s="10"/>
      <c r="D779" s="10"/>
      <c r="E779" s="29"/>
      <c r="F779" s="13"/>
      <c r="G779" s="13"/>
      <c r="H779" s="13"/>
      <c r="I779" s="13"/>
      <c r="J779" s="13"/>
      <c r="K779" s="13"/>
      <c r="L779" s="13"/>
      <c r="M779" s="9"/>
    </row>
    <row r="780">
      <c r="A780" s="10"/>
      <c r="B780" s="10"/>
      <c r="C780" s="10"/>
      <c r="D780" s="10"/>
      <c r="E780" s="29"/>
      <c r="F780" s="13"/>
      <c r="G780" s="13"/>
      <c r="H780" s="13"/>
      <c r="I780" s="13"/>
      <c r="J780" s="13"/>
      <c r="K780" s="13"/>
      <c r="L780" s="13"/>
      <c r="M780" s="9"/>
    </row>
    <row r="781">
      <c r="A781" s="10"/>
      <c r="B781" s="10"/>
      <c r="C781" s="10"/>
      <c r="D781" s="10"/>
      <c r="E781" s="29"/>
      <c r="F781" s="13"/>
      <c r="G781" s="13"/>
      <c r="H781" s="13"/>
      <c r="I781" s="13"/>
      <c r="J781" s="13"/>
      <c r="K781" s="13"/>
      <c r="L781" s="13"/>
      <c r="M781" s="9"/>
    </row>
    <row r="782">
      <c r="A782" s="10"/>
      <c r="B782" s="10"/>
      <c r="C782" s="10"/>
      <c r="D782" s="10"/>
      <c r="E782" s="29"/>
      <c r="F782" s="13"/>
      <c r="G782" s="13"/>
      <c r="H782" s="13"/>
      <c r="I782" s="13"/>
      <c r="J782" s="13"/>
      <c r="K782" s="13"/>
      <c r="L782" s="13"/>
      <c r="M782" s="9"/>
    </row>
    <row r="783">
      <c r="A783" s="10"/>
      <c r="B783" s="10"/>
      <c r="C783" s="10"/>
      <c r="D783" s="10"/>
      <c r="E783" s="29"/>
      <c r="F783" s="13"/>
      <c r="G783" s="13"/>
      <c r="H783" s="13"/>
      <c r="I783" s="13"/>
      <c r="J783" s="13"/>
      <c r="K783" s="13"/>
      <c r="L783" s="13"/>
      <c r="M783" s="9"/>
    </row>
    <row r="784">
      <c r="A784" s="10"/>
      <c r="B784" s="10"/>
      <c r="C784" s="10"/>
      <c r="D784" s="10"/>
      <c r="E784" s="29"/>
      <c r="F784" s="13"/>
      <c r="G784" s="13"/>
      <c r="H784" s="13"/>
      <c r="I784" s="13"/>
      <c r="J784" s="13"/>
      <c r="K784" s="13"/>
      <c r="L784" s="13"/>
      <c r="M784" s="9"/>
    </row>
    <row r="785">
      <c r="A785" s="10"/>
      <c r="B785" s="10"/>
      <c r="C785" s="10"/>
      <c r="D785" s="10"/>
      <c r="E785" s="29"/>
      <c r="F785" s="13"/>
      <c r="G785" s="13"/>
      <c r="H785" s="13"/>
      <c r="I785" s="13"/>
      <c r="J785" s="13"/>
      <c r="K785" s="13"/>
      <c r="L785" s="13"/>
      <c r="M785" s="9"/>
    </row>
    <row r="786">
      <c r="A786" s="10"/>
      <c r="B786" s="10"/>
      <c r="C786" s="10"/>
      <c r="D786" s="10"/>
      <c r="E786" s="29"/>
      <c r="F786" s="13"/>
      <c r="G786" s="13"/>
      <c r="H786" s="13"/>
      <c r="I786" s="13"/>
      <c r="J786" s="13"/>
      <c r="K786" s="13"/>
      <c r="L786" s="13"/>
      <c r="M786" s="9"/>
    </row>
    <row r="787">
      <c r="A787" s="10"/>
      <c r="B787" s="10"/>
      <c r="C787" s="10"/>
      <c r="D787" s="10"/>
      <c r="E787" s="29"/>
      <c r="F787" s="13"/>
      <c r="G787" s="13"/>
      <c r="H787" s="13"/>
      <c r="I787" s="13"/>
      <c r="J787" s="13"/>
      <c r="K787" s="13"/>
      <c r="L787" s="13"/>
      <c r="M787" s="9"/>
    </row>
    <row r="788">
      <c r="A788" s="10"/>
      <c r="B788" s="10"/>
      <c r="C788" s="10"/>
      <c r="D788" s="10"/>
      <c r="E788" s="29"/>
      <c r="F788" s="13"/>
      <c r="G788" s="13"/>
      <c r="H788" s="13"/>
      <c r="I788" s="13"/>
      <c r="J788" s="13"/>
      <c r="K788" s="13"/>
      <c r="L788" s="13"/>
      <c r="M788" s="9"/>
    </row>
    <row r="789">
      <c r="A789" s="10"/>
      <c r="B789" s="10"/>
      <c r="C789" s="10"/>
      <c r="D789" s="10"/>
      <c r="E789" s="29"/>
      <c r="F789" s="13"/>
      <c r="G789" s="13"/>
      <c r="H789" s="13"/>
      <c r="I789" s="13"/>
      <c r="J789" s="13"/>
      <c r="K789" s="13"/>
      <c r="L789" s="13"/>
      <c r="M789" s="9"/>
    </row>
    <row r="790">
      <c r="A790" s="10"/>
      <c r="B790" s="10"/>
      <c r="C790" s="10"/>
      <c r="D790" s="10"/>
      <c r="E790" s="29"/>
      <c r="F790" s="13"/>
      <c r="G790" s="13"/>
      <c r="H790" s="13"/>
      <c r="I790" s="13"/>
      <c r="J790" s="13"/>
      <c r="K790" s="13"/>
      <c r="L790" s="13"/>
      <c r="M790" s="9"/>
    </row>
    <row r="791">
      <c r="A791" s="10"/>
      <c r="B791" s="10"/>
      <c r="C791" s="10"/>
      <c r="D791" s="10"/>
      <c r="E791" s="29"/>
      <c r="F791" s="13"/>
      <c r="G791" s="13"/>
      <c r="H791" s="13"/>
      <c r="I791" s="13"/>
      <c r="J791" s="13"/>
      <c r="K791" s="13"/>
      <c r="L791" s="13"/>
      <c r="M791" s="9"/>
    </row>
    <row r="792">
      <c r="A792" s="10"/>
      <c r="B792" s="10"/>
      <c r="C792" s="10"/>
      <c r="D792" s="10"/>
      <c r="E792" s="29"/>
      <c r="F792" s="13"/>
      <c r="G792" s="13"/>
      <c r="H792" s="13"/>
      <c r="I792" s="13"/>
      <c r="J792" s="13"/>
      <c r="K792" s="13"/>
      <c r="L792" s="13"/>
      <c r="M792" s="9"/>
    </row>
    <row r="793">
      <c r="A793" s="10"/>
      <c r="B793" s="10"/>
      <c r="C793" s="10"/>
      <c r="D793" s="10"/>
      <c r="E793" s="29"/>
      <c r="F793" s="13"/>
      <c r="G793" s="13"/>
      <c r="H793" s="13"/>
      <c r="I793" s="13"/>
      <c r="J793" s="13"/>
      <c r="K793" s="13"/>
      <c r="L793" s="13"/>
      <c r="M793" s="9"/>
    </row>
    <row r="794">
      <c r="A794" s="10"/>
      <c r="B794" s="10"/>
      <c r="C794" s="10"/>
      <c r="D794" s="10"/>
      <c r="E794" s="29"/>
      <c r="F794" s="13"/>
      <c r="G794" s="13"/>
      <c r="H794" s="13"/>
      <c r="I794" s="13"/>
      <c r="J794" s="13"/>
      <c r="K794" s="13"/>
      <c r="L794" s="13"/>
      <c r="M794" s="9"/>
    </row>
    <row r="795">
      <c r="A795" s="10"/>
      <c r="B795" s="10"/>
      <c r="C795" s="10"/>
      <c r="D795" s="10"/>
      <c r="E795" s="29"/>
      <c r="F795" s="13"/>
      <c r="G795" s="13"/>
      <c r="H795" s="13"/>
      <c r="I795" s="13"/>
      <c r="J795" s="13"/>
      <c r="K795" s="13"/>
      <c r="L795" s="13"/>
      <c r="M795" s="9"/>
    </row>
    <row r="796">
      <c r="A796" s="10"/>
      <c r="B796" s="10"/>
      <c r="C796" s="10"/>
      <c r="D796" s="10"/>
      <c r="E796" s="29"/>
      <c r="F796" s="13"/>
      <c r="G796" s="13"/>
      <c r="H796" s="13"/>
      <c r="I796" s="13"/>
      <c r="J796" s="13"/>
      <c r="K796" s="13"/>
      <c r="L796" s="13"/>
      <c r="M796" s="9"/>
    </row>
    <row r="797">
      <c r="A797" s="10"/>
      <c r="B797" s="10"/>
      <c r="C797" s="10"/>
      <c r="D797" s="10"/>
      <c r="E797" s="29"/>
      <c r="F797" s="13"/>
      <c r="G797" s="13"/>
      <c r="H797" s="13"/>
      <c r="I797" s="13"/>
      <c r="J797" s="13"/>
      <c r="K797" s="13"/>
      <c r="L797" s="13"/>
      <c r="M797" s="9"/>
    </row>
    <row r="798">
      <c r="A798" s="10"/>
      <c r="B798" s="10"/>
      <c r="C798" s="10"/>
      <c r="D798" s="10"/>
      <c r="E798" s="29"/>
      <c r="F798" s="13"/>
      <c r="G798" s="13"/>
      <c r="H798" s="13"/>
      <c r="I798" s="13"/>
      <c r="J798" s="13"/>
      <c r="K798" s="13"/>
      <c r="L798" s="13"/>
      <c r="M798" s="9"/>
    </row>
    <row r="799">
      <c r="A799" s="10"/>
      <c r="B799" s="10"/>
      <c r="C799" s="10"/>
      <c r="D799" s="10"/>
      <c r="E799" s="29"/>
      <c r="F799" s="13"/>
      <c r="G799" s="13"/>
      <c r="H799" s="13"/>
      <c r="I799" s="13"/>
      <c r="J799" s="13"/>
      <c r="K799" s="13"/>
      <c r="L799" s="13"/>
      <c r="M799" s="9"/>
    </row>
    <row r="800">
      <c r="A800" s="10"/>
      <c r="B800" s="10"/>
      <c r="C800" s="10"/>
      <c r="D800" s="10"/>
      <c r="E800" s="29"/>
      <c r="F800" s="13"/>
      <c r="G800" s="13"/>
      <c r="H800" s="13"/>
      <c r="I800" s="13"/>
      <c r="J800" s="13"/>
      <c r="K800" s="13"/>
      <c r="L800" s="13"/>
      <c r="M800" s="9"/>
    </row>
    <row r="801">
      <c r="A801" s="10"/>
      <c r="B801" s="10"/>
      <c r="C801" s="10"/>
      <c r="D801" s="10"/>
      <c r="E801" s="29"/>
      <c r="F801" s="13"/>
      <c r="G801" s="13"/>
      <c r="H801" s="13"/>
      <c r="I801" s="13"/>
      <c r="J801" s="13"/>
      <c r="K801" s="13"/>
      <c r="L801" s="13"/>
      <c r="M801" s="9"/>
    </row>
    <row r="802">
      <c r="A802" s="10"/>
      <c r="B802" s="10"/>
      <c r="C802" s="10"/>
      <c r="D802" s="10"/>
      <c r="E802" s="29"/>
      <c r="F802" s="13"/>
      <c r="G802" s="13"/>
      <c r="H802" s="13"/>
      <c r="I802" s="13"/>
      <c r="J802" s="13"/>
      <c r="K802" s="13"/>
      <c r="L802" s="13"/>
      <c r="M802" s="9"/>
    </row>
    <row r="803">
      <c r="A803" s="10"/>
      <c r="B803" s="10"/>
      <c r="C803" s="10"/>
      <c r="D803" s="10"/>
      <c r="E803" s="29"/>
      <c r="F803" s="13"/>
      <c r="G803" s="13"/>
      <c r="H803" s="13"/>
      <c r="I803" s="13"/>
      <c r="J803" s="13"/>
      <c r="K803" s="13"/>
      <c r="L803" s="13"/>
      <c r="M803" s="9"/>
    </row>
    <row r="804">
      <c r="A804" s="10"/>
      <c r="B804" s="10"/>
      <c r="C804" s="10"/>
      <c r="D804" s="10"/>
      <c r="E804" s="29"/>
      <c r="F804" s="13"/>
      <c r="G804" s="13"/>
      <c r="H804" s="13"/>
      <c r="I804" s="13"/>
      <c r="J804" s="13"/>
      <c r="K804" s="13"/>
      <c r="L804" s="13"/>
      <c r="M804" s="9"/>
    </row>
    <row r="805">
      <c r="A805" s="10"/>
      <c r="B805" s="10"/>
      <c r="C805" s="10"/>
      <c r="D805" s="10"/>
      <c r="E805" s="29"/>
      <c r="F805" s="13"/>
      <c r="G805" s="13"/>
      <c r="H805" s="13"/>
      <c r="I805" s="13"/>
      <c r="J805" s="13"/>
      <c r="K805" s="13"/>
      <c r="L805" s="13"/>
      <c r="M805" s="9"/>
    </row>
    <row r="806">
      <c r="A806" s="10"/>
      <c r="B806" s="10"/>
      <c r="C806" s="10"/>
      <c r="D806" s="10"/>
      <c r="E806" s="29"/>
      <c r="F806" s="13"/>
      <c r="G806" s="13"/>
      <c r="H806" s="13"/>
      <c r="I806" s="13"/>
      <c r="J806" s="13"/>
      <c r="K806" s="13"/>
      <c r="L806" s="13"/>
      <c r="M806" s="9"/>
    </row>
    <row r="807">
      <c r="A807" s="10"/>
      <c r="B807" s="10"/>
      <c r="C807" s="10"/>
      <c r="D807" s="10"/>
      <c r="E807" s="29"/>
      <c r="F807" s="13"/>
      <c r="G807" s="13"/>
      <c r="H807" s="13"/>
      <c r="I807" s="13"/>
      <c r="J807" s="13"/>
      <c r="K807" s="13"/>
      <c r="L807" s="13"/>
      <c r="M807" s="9"/>
    </row>
    <row r="808">
      <c r="A808" s="10"/>
      <c r="B808" s="10"/>
      <c r="C808" s="10"/>
      <c r="D808" s="10"/>
      <c r="E808" s="29"/>
      <c r="F808" s="13"/>
      <c r="G808" s="13"/>
      <c r="H808" s="13"/>
      <c r="I808" s="13"/>
      <c r="J808" s="13"/>
      <c r="K808" s="13"/>
      <c r="L808" s="13"/>
      <c r="M808" s="9"/>
    </row>
    <row r="809">
      <c r="A809" s="10"/>
      <c r="B809" s="10"/>
      <c r="C809" s="10"/>
      <c r="D809" s="10"/>
      <c r="E809" s="29"/>
      <c r="F809" s="13"/>
      <c r="G809" s="13"/>
      <c r="H809" s="13"/>
      <c r="I809" s="13"/>
      <c r="J809" s="13"/>
      <c r="K809" s="13"/>
      <c r="L809" s="13"/>
      <c r="M809" s="9"/>
    </row>
    <row r="810">
      <c r="A810" s="10"/>
      <c r="B810" s="10"/>
      <c r="C810" s="10"/>
      <c r="D810" s="10"/>
      <c r="E810" s="29"/>
      <c r="F810" s="13"/>
      <c r="G810" s="13"/>
      <c r="H810" s="13"/>
      <c r="I810" s="13"/>
      <c r="J810" s="13"/>
      <c r="K810" s="13"/>
      <c r="L810" s="13"/>
      <c r="M810" s="9"/>
    </row>
    <row r="811">
      <c r="A811" s="10"/>
      <c r="B811" s="10"/>
      <c r="C811" s="10"/>
      <c r="D811" s="10"/>
      <c r="E811" s="29"/>
      <c r="F811" s="13"/>
      <c r="G811" s="13"/>
      <c r="H811" s="13"/>
      <c r="I811" s="13"/>
      <c r="J811" s="13"/>
      <c r="K811" s="13"/>
      <c r="L811" s="13"/>
      <c r="M811" s="9"/>
    </row>
    <row r="812">
      <c r="A812" s="10"/>
      <c r="B812" s="10"/>
      <c r="C812" s="10"/>
      <c r="D812" s="10"/>
      <c r="E812" s="29"/>
      <c r="F812" s="13"/>
      <c r="G812" s="13"/>
      <c r="H812" s="13"/>
      <c r="I812" s="13"/>
      <c r="J812" s="13"/>
      <c r="K812" s="13"/>
      <c r="L812" s="13"/>
      <c r="M812" s="9"/>
    </row>
    <row r="813">
      <c r="A813" s="10"/>
      <c r="B813" s="10"/>
      <c r="C813" s="10"/>
      <c r="D813" s="10"/>
      <c r="E813" s="29"/>
      <c r="F813" s="13"/>
      <c r="G813" s="13"/>
      <c r="H813" s="13"/>
      <c r="I813" s="13"/>
      <c r="J813" s="13"/>
      <c r="K813" s="13"/>
      <c r="L813" s="13"/>
      <c r="M813" s="9"/>
    </row>
    <row r="814">
      <c r="A814" s="10"/>
      <c r="B814" s="10"/>
      <c r="C814" s="10"/>
      <c r="D814" s="10"/>
      <c r="E814" s="29"/>
      <c r="F814" s="13"/>
      <c r="G814" s="13"/>
      <c r="H814" s="13"/>
      <c r="I814" s="13"/>
      <c r="J814" s="13"/>
      <c r="K814" s="13"/>
      <c r="L814" s="13"/>
      <c r="M814" s="9"/>
    </row>
    <row r="815">
      <c r="A815" s="10"/>
      <c r="B815" s="10"/>
      <c r="C815" s="10"/>
      <c r="D815" s="10"/>
      <c r="E815" s="29"/>
      <c r="F815" s="13"/>
      <c r="G815" s="13"/>
      <c r="H815" s="13"/>
      <c r="I815" s="13"/>
      <c r="J815" s="13"/>
      <c r="K815" s="13"/>
      <c r="L815" s="13"/>
      <c r="M815" s="9"/>
    </row>
    <row r="816">
      <c r="A816" s="10"/>
      <c r="B816" s="10"/>
      <c r="C816" s="10"/>
      <c r="D816" s="10"/>
      <c r="E816" s="29"/>
      <c r="F816" s="13"/>
      <c r="G816" s="13"/>
      <c r="H816" s="13"/>
      <c r="I816" s="13"/>
      <c r="J816" s="13"/>
      <c r="K816" s="13"/>
      <c r="L816" s="13"/>
      <c r="M816" s="9"/>
    </row>
    <row r="817">
      <c r="A817" s="10"/>
      <c r="B817" s="10"/>
      <c r="C817" s="10"/>
      <c r="D817" s="10"/>
      <c r="E817" s="29"/>
      <c r="F817" s="13"/>
      <c r="G817" s="13"/>
      <c r="H817" s="13"/>
      <c r="I817" s="13"/>
      <c r="J817" s="13"/>
      <c r="K817" s="13"/>
      <c r="L817" s="13"/>
      <c r="M817" s="9"/>
    </row>
    <row r="818">
      <c r="A818" s="10"/>
      <c r="B818" s="10"/>
      <c r="C818" s="10"/>
      <c r="D818" s="10"/>
      <c r="E818" s="29"/>
      <c r="F818" s="13"/>
      <c r="G818" s="13"/>
      <c r="H818" s="13"/>
      <c r="I818" s="13"/>
      <c r="J818" s="13"/>
      <c r="K818" s="13"/>
      <c r="L818" s="13"/>
      <c r="M818" s="9"/>
    </row>
    <row r="819">
      <c r="A819" s="10"/>
      <c r="B819" s="10"/>
      <c r="C819" s="10"/>
      <c r="D819" s="10"/>
      <c r="E819" s="29"/>
      <c r="F819" s="13"/>
      <c r="G819" s="13"/>
      <c r="H819" s="13"/>
      <c r="I819" s="13"/>
      <c r="J819" s="13"/>
      <c r="K819" s="13"/>
      <c r="L819" s="13"/>
      <c r="M819" s="9"/>
    </row>
    <row r="820">
      <c r="A820" s="10"/>
      <c r="B820" s="10"/>
      <c r="C820" s="10"/>
      <c r="D820" s="10"/>
      <c r="E820" s="29"/>
      <c r="F820" s="13"/>
      <c r="G820" s="13"/>
      <c r="H820" s="13"/>
      <c r="I820" s="13"/>
      <c r="J820" s="13"/>
      <c r="K820" s="13"/>
      <c r="L820" s="13"/>
      <c r="M820" s="9"/>
    </row>
    <row r="821">
      <c r="A821" s="10"/>
      <c r="B821" s="10"/>
      <c r="C821" s="10"/>
      <c r="D821" s="10"/>
      <c r="E821" s="29"/>
      <c r="F821" s="13"/>
      <c r="G821" s="13"/>
      <c r="H821" s="13"/>
      <c r="I821" s="13"/>
      <c r="J821" s="13"/>
      <c r="K821" s="13"/>
      <c r="L821" s="13"/>
      <c r="M821" s="9"/>
    </row>
    <row r="822">
      <c r="A822" s="10"/>
      <c r="B822" s="10"/>
      <c r="C822" s="10"/>
      <c r="D822" s="10"/>
      <c r="E822" s="29"/>
      <c r="F822" s="13"/>
      <c r="G822" s="13"/>
      <c r="H822" s="13"/>
      <c r="I822" s="13"/>
      <c r="J822" s="13"/>
      <c r="K822" s="13"/>
      <c r="L822" s="13"/>
      <c r="M822" s="9"/>
    </row>
    <row r="823">
      <c r="A823" s="10"/>
      <c r="B823" s="10"/>
      <c r="C823" s="10"/>
      <c r="D823" s="10"/>
      <c r="E823" s="29"/>
      <c r="F823" s="13"/>
      <c r="G823" s="13"/>
      <c r="H823" s="13"/>
      <c r="I823" s="13"/>
      <c r="J823" s="13"/>
      <c r="K823" s="13"/>
      <c r="L823" s="13"/>
      <c r="M823" s="9"/>
    </row>
    <row r="824">
      <c r="A824" s="10"/>
      <c r="B824" s="10"/>
      <c r="C824" s="10"/>
      <c r="D824" s="10"/>
      <c r="E824" s="29"/>
      <c r="F824" s="13"/>
      <c r="G824" s="13"/>
      <c r="H824" s="13"/>
      <c r="I824" s="13"/>
      <c r="J824" s="13"/>
      <c r="K824" s="13"/>
      <c r="L824" s="13"/>
      <c r="M824" s="9"/>
    </row>
    <row r="825">
      <c r="A825" s="10"/>
      <c r="B825" s="10"/>
      <c r="C825" s="10"/>
      <c r="D825" s="10"/>
      <c r="E825" s="29"/>
      <c r="F825" s="13"/>
      <c r="G825" s="13"/>
      <c r="H825" s="13"/>
      <c r="I825" s="13"/>
      <c r="J825" s="13"/>
      <c r="K825" s="13"/>
      <c r="L825" s="13"/>
      <c r="M825" s="9"/>
    </row>
    <row r="826">
      <c r="A826" s="10"/>
      <c r="B826" s="10"/>
      <c r="C826" s="10"/>
      <c r="D826" s="10"/>
      <c r="E826" s="29"/>
      <c r="F826" s="13"/>
      <c r="G826" s="13"/>
      <c r="H826" s="13"/>
      <c r="I826" s="13"/>
      <c r="J826" s="13"/>
      <c r="K826" s="13"/>
      <c r="L826" s="13"/>
      <c r="M826" s="9"/>
    </row>
    <row r="827">
      <c r="A827" s="10"/>
      <c r="B827" s="10"/>
      <c r="C827" s="10"/>
      <c r="D827" s="10"/>
      <c r="E827" s="29"/>
      <c r="F827" s="13"/>
      <c r="G827" s="13"/>
      <c r="H827" s="13"/>
      <c r="I827" s="13"/>
      <c r="J827" s="13"/>
      <c r="K827" s="13"/>
      <c r="L827" s="13"/>
      <c r="M827" s="9"/>
    </row>
    <row r="828">
      <c r="A828" s="10"/>
      <c r="B828" s="10"/>
      <c r="C828" s="10"/>
      <c r="D828" s="10"/>
      <c r="E828" s="29"/>
      <c r="F828" s="13"/>
      <c r="G828" s="13"/>
      <c r="H828" s="13"/>
      <c r="I828" s="13"/>
      <c r="J828" s="13"/>
      <c r="K828" s="13"/>
      <c r="L828" s="13"/>
      <c r="M828" s="9"/>
    </row>
    <row r="829">
      <c r="A829" s="10"/>
      <c r="B829" s="10"/>
      <c r="C829" s="10"/>
      <c r="D829" s="10"/>
      <c r="E829" s="29"/>
      <c r="F829" s="13"/>
      <c r="G829" s="13"/>
      <c r="H829" s="13"/>
      <c r="I829" s="13"/>
      <c r="J829" s="13"/>
      <c r="K829" s="13"/>
      <c r="L829" s="13"/>
      <c r="M829" s="9"/>
    </row>
    <row r="830">
      <c r="A830" s="10"/>
      <c r="B830" s="10"/>
      <c r="C830" s="10"/>
      <c r="D830" s="10"/>
      <c r="E830" s="29"/>
      <c r="F830" s="13"/>
      <c r="G830" s="13"/>
      <c r="H830" s="13"/>
      <c r="I830" s="13"/>
      <c r="J830" s="13"/>
      <c r="K830" s="13"/>
      <c r="L830" s="13"/>
      <c r="M830" s="9"/>
    </row>
    <row r="831">
      <c r="A831" s="10"/>
      <c r="B831" s="10"/>
      <c r="C831" s="10"/>
      <c r="D831" s="10"/>
      <c r="E831" s="29"/>
      <c r="F831" s="13"/>
      <c r="G831" s="13"/>
      <c r="H831" s="13"/>
      <c r="I831" s="13"/>
      <c r="J831" s="13"/>
      <c r="K831" s="13"/>
      <c r="L831" s="13"/>
      <c r="M831" s="9"/>
    </row>
    <row r="832">
      <c r="A832" s="10"/>
      <c r="B832" s="10"/>
      <c r="C832" s="10"/>
      <c r="D832" s="10"/>
      <c r="E832" s="29"/>
      <c r="F832" s="13"/>
      <c r="G832" s="13"/>
      <c r="H832" s="13"/>
      <c r="I832" s="13"/>
      <c r="J832" s="13"/>
      <c r="K832" s="13"/>
      <c r="L832" s="13"/>
      <c r="M832" s="9"/>
    </row>
    <row r="833">
      <c r="A833" s="10"/>
      <c r="B833" s="10"/>
      <c r="C833" s="10"/>
      <c r="D833" s="10"/>
      <c r="E833" s="29"/>
      <c r="F833" s="13"/>
      <c r="G833" s="13"/>
      <c r="H833" s="13"/>
      <c r="I833" s="13"/>
      <c r="J833" s="13"/>
      <c r="K833" s="13"/>
      <c r="L833" s="13"/>
      <c r="M833" s="9"/>
    </row>
    <row r="834">
      <c r="A834" s="10"/>
      <c r="B834" s="10"/>
      <c r="C834" s="10"/>
      <c r="D834" s="10"/>
      <c r="E834" s="29"/>
      <c r="F834" s="13"/>
      <c r="G834" s="13"/>
      <c r="H834" s="13"/>
      <c r="I834" s="13"/>
      <c r="J834" s="13"/>
      <c r="K834" s="13"/>
      <c r="L834" s="13"/>
      <c r="M834" s="9"/>
    </row>
    <row r="835">
      <c r="A835" s="10"/>
      <c r="B835" s="10"/>
      <c r="C835" s="10"/>
      <c r="D835" s="10"/>
      <c r="E835" s="29"/>
      <c r="F835" s="13"/>
      <c r="G835" s="13"/>
      <c r="H835" s="13"/>
      <c r="I835" s="13"/>
      <c r="J835" s="13"/>
      <c r="K835" s="13"/>
      <c r="L835" s="13"/>
      <c r="M835" s="9"/>
    </row>
    <row r="836">
      <c r="A836" s="10"/>
      <c r="B836" s="10"/>
      <c r="C836" s="10"/>
      <c r="D836" s="10"/>
      <c r="E836" s="29"/>
      <c r="F836" s="13"/>
      <c r="G836" s="13"/>
      <c r="H836" s="13"/>
      <c r="I836" s="13"/>
      <c r="J836" s="13"/>
      <c r="K836" s="13"/>
      <c r="L836" s="13"/>
      <c r="M836" s="9"/>
    </row>
    <row r="837">
      <c r="A837" s="10"/>
      <c r="B837" s="10"/>
      <c r="C837" s="10"/>
      <c r="D837" s="10"/>
      <c r="E837" s="29"/>
      <c r="F837" s="13"/>
      <c r="G837" s="13"/>
      <c r="H837" s="13"/>
      <c r="I837" s="13"/>
      <c r="J837" s="13"/>
      <c r="K837" s="13"/>
      <c r="L837" s="13"/>
      <c r="M837" s="9"/>
    </row>
    <row r="838">
      <c r="A838" s="10"/>
      <c r="B838" s="10"/>
      <c r="C838" s="10"/>
      <c r="D838" s="10"/>
      <c r="E838" s="29"/>
      <c r="F838" s="13"/>
      <c r="G838" s="13"/>
      <c r="H838" s="13"/>
      <c r="I838" s="13"/>
      <c r="J838" s="13"/>
      <c r="K838" s="13"/>
      <c r="L838" s="13"/>
      <c r="M838" s="9"/>
    </row>
    <row r="839">
      <c r="A839" s="10"/>
      <c r="B839" s="10"/>
      <c r="C839" s="10"/>
      <c r="D839" s="10"/>
      <c r="E839" s="29"/>
      <c r="F839" s="13"/>
      <c r="G839" s="13"/>
      <c r="H839" s="13"/>
      <c r="I839" s="13"/>
      <c r="J839" s="13"/>
      <c r="K839" s="13"/>
      <c r="L839" s="13"/>
      <c r="M839" s="9"/>
    </row>
    <row r="840">
      <c r="A840" s="10"/>
      <c r="B840" s="10"/>
      <c r="C840" s="10"/>
      <c r="D840" s="10"/>
      <c r="E840" s="29"/>
      <c r="F840" s="13"/>
      <c r="G840" s="13"/>
      <c r="H840" s="13"/>
      <c r="I840" s="13"/>
      <c r="J840" s="13"/>
      <c r="K840" s="13"/>
      <c r="L840" s="13"/>
      <c r="M840" s="9"/>
    </row>
    <row r="841">
      <c r="A841" s="10"/>
      <c r="B841" s="10"/>
      <c r="C841" s="10"/>
      <c r="D841" s="10"/>
      <c r="E841" s="29"/>
      <c r="F841" s="13"/>
      <c r="G841" s="13"/>
      <c r="H841" s="13"/>
      <c r="I841" s="13"/>
      <c r="J841" s="13"/>
      <c r="K841" s="13"/>
      <c r="L841" s="13"/>
      <c r="M841" s="9"/>
    </row>
    <row r="842">
      <c r="A842" s="10"/>
      <c r="B842" s="10"/>
      <c r="C842" s="10"/>
      <c r="D842" s="10"/>
      <c r="E842" s="29"/>
      <c r="F842" s="13"/>
      <c r="G842" s="13"/>
      <c r="H842" s="13"/>
      <c r="I842" s="13"/>
      <c r="J842" s="13"/>
      <c r="K842" s="13"/>
      <c r="L842" s="13"/>
      <c r="M842" s="9"/>
    </row>
    <row r="843">
      <c r="A843" s="10"/>
      <c r="B843" s="10"/>
      <c r="C843" s="10"/>
      <c r="D843" s="10"/>
      <c r="E843" s="29"/>
      <c r="F843" s="13"/>
      <c r="G843" s="13"/>
      <c r="H843" s="13"/>
      <c r="I843" s="13"/>
      <c r="J843" s="13"/>
      <c r="K843" s="13"/>
      <c r="L843" s="13"/>
      <c r="M843" s="9"/>
    </row>
    <row r="844">
      <c r="A844" s="10"/>
      <c r="B844" s="10"/>
      <c r="C844" s="10"/>
      <c r="D844" s="10"/>
      <c r="E844" s="29"/>
      <c r="F844" s="13"/>
      <c r="G844" s="13"/>
      <c r="H844" s="13"/>
      <c r="I844" s="13"/>
      <c r="J844" s="13"/>
      <c r="K844" s="13"/>
      <c r="L844" s="13"/>
      <c r="M844" s="9"/>
    </row>
    <row r="845">
      <c r="A845" s="10"/>
      <c r="B845" s="10"/>
      <c r="C845" s="10"/>
      <c r="D845" s="10"/>
      <c r="E845" s="29"/>
      <c r="F845" s="13"/>
      <c r="G845" s="13"/>
      <c r="H845" s="13"/>
      <c r="I845" s="13"/>
      <c r="J845" s="13"/>
      <c r="K845" s="13"/>
      <c r="L845" s="13"/>
      <c r="M845" s="9"/>
    </row>
    <row r="846">
      <c r="A846" s="10"/>
      <c r="B846" s="10"/>
      <c r="C846" s="10"/>
      <c r="D846" s="10"/>
      <c r="E846" s="29"/>
      <c r="F846" s="13"/>
      <c r="G846" s="13"/>
      <c r="H846" s="13"/>
      <c r="I846" s="13"/>
      <c r="J846" s="13"/>
      <c r="K846" s="13"/>
      <c r="L846" s="13"/>
      <c r="M846" s="9"/>
    </row>
    <row r="847">
      <c r="A847" s="10"/>
      <c r="B847" s="10"/>
      <c r="C847" s="10"/>
      <c r="D847" s="10"/>
      <c r="E847" s="29"/>
      <c r="F847" s="13"/>
      <c r="G847" s="13"/>
      <c r="H847" s="13"/>
      <c r="I847" s="13"/>
      <c r="J847" s="13"/>
      <c r="K847" s="13"/>
      <c r="L847" s="13"/>
      <c r="M847" s="9"/>
    </row>
    <row r="848">
      <c r="A848" s="10"/>
      <c r="B848" s="10"/>
      <c r="C848" s="10"/>
      <c r="D848" s="10"/>
      <c r="E848" s="29"/>
      <c r="F848" s="13"/>
      <c r="G848" s="13"/>
      <c r="H848" s="13"/>
      <c r="I848" s="13"/>
      <c r="J848" s="13"/>
      <c r="K848" s="13"/>
      <c r="L848" s="13"/>
      <c r="M848" s="9"/>
    </row>
    <row r="849">
      <c r="A849" s="10"/>
      <c r="B849" s="10"/>
      <c r="C849" s="10"/>
      <c r="D849" s="10"/>
      <c r="E849" s="29"/>
      <c r="F849" s="13"/>
      <c r="G849" s="13"/>
      <c r="H849" s="13"/>
      <c r="I849" s="13"/>
      <c r="J849" s="13"/>
      <c r="K849" s="13"/>
      <c r="L849" s="13"/>
      <c r="M849" s="9"/>
    </row>
    <row r="850">
      <c r="A850" s="10"/>
      <c r="B850" s="10"/>
      <c r="C850" s="10"/>
      <c r="D850" s="10"/>
      <c r="E850" s="29"/>
      <c r="F850" s="13"/>
      <c r="G850" s="13"/>
      <c r="H850" s="13"/>
      <c r="I850" s="13"/>
      <c r="J850" s="13"/>
      <c r="K850" s="13"/>
      <c r="L850" s="13"/>
      <c r="M850" s="9"/>
    </row>
    <row r="851">
      <c r="A851" s="10"/>
      <c r="B851" s="10"/>
      <c r="C851" s="10"/>
      <c r="D851" s="10"/>
      <c r="E851" s="29"/>
      <c r="F851" s="13"/>
      <c r="G851" s="13"/>
      <c r="H851" s="13"/>
      <c r="I851" s="13"/>
      <c r="J851" s="13"/>
      <c r="K851" s="13"/>
      <c r="L851" s="13"/>
      <c r="M851" s="9"/>
    </row>
    <row r="852">
      <c r="A852" s="10"/>
      <c r="B852" s="10"/>
      <c r="C852" s="10"/>
      <c r="D852" s="10"/>
      <c r="E852" s="29"/>
      <c r="F852" s="13"/>
      <c r="G852" s="13"/>
      <c r="H852" s="13"/>
      <c r="I852" s="13"/>
      <c r="J852" s="13"/>
      <c r="K852" s="13"/>
      <c r="L852" s="13"/>
      <c r="M852" s="9"/>
    </row>
    <row r="853">
      <c r="A853" s="10"/>
      <c r="B853" s="10"/>
      <c r="C853" s="10"/>
      <c r="D853" s="10"/>
      <c r="E853" s="29"/>
      <c r="F853" s="13"/>
      <c r="G853" s="13"/>
      <c r="H853" s="13"/>
      <c r="I853" s="13"/>
      <c r="J853" s="13"/>
      <c r="K853" s="13"/>
      <c r="L853" s="13"/>
      <c r="M853" s="9"/>
    </row>
    <row r="854">
      <c r="A854" s="10"/>
      <c r="B854" s="10"/>
      <c r="C854" s="10"/>
      <c r="D854" s="10"/>
      <c r="E854" s="29"/>
      <c r="F854" s="13"/>
      <c r="G854" s="13"/>
      <c r="H854" s="13"/>
      <c r="I854" s="13"/>
      <c r="J854" s="13"/>
      <c r="K854" s="13"/>
      <c r="L854" s="13"/>
      <c r="M854" s="9"/>
    </row>
    <row r="855">
      <c r="A855" s="10"/>
      <c r="B855" s="10"/>
      <c r="C855" s="10"/>
      <c r="D855" s="10"/>
      <c r="E855" s="29"/>
      <c r="F855" s="13"/>
      <c r="G855" s="13"/>
      <c r="H855" s="13"/>
      <c r="I855" s="13"/>
      <c r="J855" s="13"/>
      <c r="K855" s="13"/>
      <c r="L855" s="13"/>
      <c r="M855" s="9"/>
    </row>
    <row r="856">
      <c r="A856" s="10"/>
      <c r="B856" s="10"/>
      <c r="C856" s="10"/>
      <c r="D856" s="10"/>
      <c r="E856" s="29"/>
      <c r="F856" s="13"/>
      <c r="G856" s="13"/>
      <c r="H856" s="13"/>
      <c r="I856" s="13"/>
      <c r="J856" s="13"/>
      <c r="K856" s="13"/>
      <c r="L856" s="13"/>
      <c r="M856" s="9"/>
    </row>
    <row r="857">
      <c r="A857" s="10"/>
      <c r="B857" s="10"/>
      <c r="C857" s="10"/>
      <c r="D857" s="10"/>
      <c r="E857" s="29"/>
      <c r="F857" s="13"/>
      <c r="G857" s="13"/>
      <c r="H857" s="13"/>
      <c r="I857" s="13"/>
      <c r="J857" s="13"/>
      <c r="K857" s="13"/>
      <c r="L857" s="13"/>
      <c r="M857" s="9"/>
    </row>
    <row r="858">
      <c r="A858" s="10"/>
      <c r="B858" s="10"/>
      <c r="C858" s="10"/>
      <c r="D858" s="10"/>
      <c r="E858" s="29"/>
      <c r="F858" s="13"/>
      <c r="G858" s="13"/>
      <c r="H858" s="13"/>
      <c r="I858" s="13"/>
      <c r="J858" s="13"/>
      <c r="K858" s="13"/>
      <c r="L858" s="13"/>
      <c r="M858" s="9"/>
    </row>
    <row r="859">
      <c r="A859" s="10"/>
      <c r="B859" s="10"/>
      <c r="C859" s="10"/>
      <c r="D859" s="10"/>
      <c r="E859" s="29"/>
      <c r="F859" s="13"/>
      <c r="G859" s="13"/>
      <c r="H859" s="13"/>
      <c r="I859" s="13"/>
      <c r="J859" s="13"/>
      <c r="K859" s="13"/>
      <c r="L859" s="13"/>
      <c r="M859" s="9"/>
    </row>
    <row r="860">
      <c r="A860" s="10"/>
      <c r="B860" s="10"/>
      <c r="C860" s="10"/>
      <c r="D860" s="10"/>
      <c r="E860" s="29"/>
      <c r="F860" s="13"/>
      <c r="G860" s="13"/>
      <c r="H860" s="13"/>
      <c r="I860" s="13"/>
      <c r="J860" s="13"/>
      <c r="K860" s="13"/>
      <c r="L860" s="13"/>
      <c r="M860" s="9"/>
    </row>
    <row r="861">
      <c r="A861" s="10"/>
      <c r="B861" s="10"/>
      <c r="C861" s="10"/>
      <c r="D861" s="10"/>
      <c r="E861" s="29"/>
      <c r="F861" s="13"/>
      <c r="G861" s="13"/>
      <c r="H861" s="13"/>
      <c r="I861" s="13"/>
      <c r="J861" s="13"/>
      <c r="K861" s="13"/>
      <c r="L861" s="13"/>
      <c r="M861" s="9"/>
    </row>
    <row r="862">
      <c r="A862" s="10"/>
      <c r="B862" s="10"/>
      <c r="C862" s="10"/>
      <c r="D862" s="10"/>
      <c r="E862" s="29"/>
      <c r="F862" s="13"/>
      <c r="G862" s="13"/>
      <c r="H862" s="13"/>
      <c r="I862" s="13"/>
      <c r="J862" s="13"/>
      <c r="K862" s="13"/>
      <c r="L862" s="13"/>
      <c r="M862" s="9"/>
    </row>
    <row r="863">
      <c r="A863" s="10"/>
      <c r="B863" s="10"/>
      <c r="C863" s="10"/>
      <c r="D863" s="10"/>
      <c r="E863" s="29"/>
      <c r="F863" s="13"/>
      <c r="G863" s="13"/>
      <c r="H863" s="13"/>
      <c r="I863" s="13"/>
      <c r="J863" s="13"/>
      <c r="K863" s="13"/>
      <c r="L863" s="13"/>
      <c r="M863" s="9"/>
    </row>
    <row r="864">
      <c r="A864" s="10"/>
      <c r="B864" s="10"/>
      <c r="C864" s="10"/>
      <c r="D864" s="10"/>
      <c r="E864" s="29"/>
      <c r="F864" s="13"/>
      <c r="G864" s="13"/>
      <c r="H864" s="13"/>
      <c r="I864" s="13"/>
      <c r="J864" s="13"/>
      <c r="K864" s="13"/>
      <c r="L864" s="13"/>
      <c r="M864" s="9"/>
    </row>
    <row r="865">
      <c r="A865" s="10"/>
      <c r="B865" s="10"/>
      <c r="C865" s="10"/>
      <c r="D865" s="10"/>
      <c r="E865" s="29"/>
      <c r="F865" s="13"/>
      <c r="G865" s="13"/>
      <c r="H865" s="13"/>
      <c r="I865" s="13"/>
      <c r="J865" s="13"/>
      <c r="K865" s="13"/>
      <c r="L865" s="13"/>
      <c r="M865" s="9"/>
    </row>
    <row r="866">
      <c r="A866" s="10"/>
      <c r="B866" s="10"/>
      <c r="C866" s="10"/>
      <c r="D866" s="10"/>
      <c r="E866" s="29"/>
      <c r="F866" s="13"/>
      <c r="G866" s="13"/>
      <c r="H866" s="13"/>
      <c r="I866" s="13"/>
      <c r="J866" s="13"/>
      <c r="K866" s="13"/>
      <c r="L866" s="13"/>
      <c r="M866" s="9"/>
    </row>
    <row r="867">
      <c r="A867" s="10"/>
      <c r="B867" s="10"/>
      <c r="C867" s="10"/>
      <c r="D867" s="10"/>
      <c r="E867" s="29"/>
      <c r="F867" s="13"/>
      <c r="G867" s="13"/>
      <c r="H867" s="13"/>
      <c r="I867" s="13"/>
      <c r="J867" s="13"/>
      <c r="K867" s="13"/>
      <c r="L867" s="13"/>
      <c r="M867" s="9"/>
    </row>
    <row r="868">
      <c r="A868" s="10"/>
      <c r="B868" s="10"/>
      <c r="C868" s="10"/>
      <c r="D868" s="10"/>
      <c r="E868" s="29"/>
      <c r="F868" s="13"/>
      <c r="G868" s="13"/>
      <c r="H868" s="13"/>
      <c r="I868" s="13"/>
      <c r="J868" s="13"/>
      <c r="K868" s="13"/>
      <c r="L868" s="13"/>
      <c r="M868" s="9"/>
    </row>
    <row r="869">
      <c r="A869" s="10"/>
      <c r="B869" s="10"/>
      <c r="C869" s="10"/>
      <c r="D869" s="10"/>
      <c r="E869" s="29"/>
      <c r="F869" s="13"/>
      <c r="G869" s="13"/>
      <c r="H869" s="13"/>
      <c r="I869" s="13"/>
      <c r="J869" s="13"/>
      <c r="K869" s="13"/>
      <c r="L869" s="13"/>
      <c r="M869" s="9"/>
    </row>
    <row r="870">
      <c r="A870" s="10"/>
      <c r="B870" s="10"/>
      <c r="C870" s="10"/>
      <c r="D870" s="10"/>
      <c r="E870" s="29"/>
      <c r="F870" s="13"/>
      <c r="G870" s="13"/>
      <c r="H870" s="13"/>
      <c r="I870" s="13"/>
      <c r="J870" s="13"/>
      <c r="K870" s="13"/>
      <c r="L870" s="13"/>
      <c r="M870" s="9"/>
    </row>
    <row r="871">
      <c r="A871" s="10"/>
      <c r="B871" s="10"/>
      <c r="C871" s="10"/>
      <c r="D871" s="10"/>
      <c r="E871" s="29"/>
      <c r="F871" s="13"/>
      <c r="G871" s="13"/>
      <c r="H871" s="13"/>
      <c r="I871" s="13"/>
      <c r="J871" s="13"/>
      <c r="K871" s="13"/>
      <c r="L871" s="13"/>
      <c r="M871" s="9"/>
    </row>
    <row r="872">
      <c r="A872" s="10"/>
      <c r="B872" s="10"/>
      <c r="C872" s="10"/>
      <c r="D872" s="10"/>
      <c r="E872" s="29"/>
      <c r="F872" s="13"/>
      <c r="G872" s="13"/>
      <c r="H872" s="13"/>
      <c r="I872" s="13"/>
      <c r="J872" s="13"/>
      <c r="K872" s="13"/>
      <c r="L872" s="13"/>
      <c r="M872" s="9"/>
    </row>
    <row r="873">
      <c r="A873" s="10"/>
      <c r="B873" s="10"/>
      <c r="C873" s="10"/>
      <c r="D873" s="10"/>
      <c r="E873" s="29"/>
      <c r="F873" s="13"/>
      <c r="G873" s="13"/>
      <c r="H873" s="13"/>
      <c r="I873" s="13"/>
      <c r="J873" s="13"/>
      <c r="K873" s="13"/>
      <c r="L873" s="13"/>
      <c r="M873" s="9"/>
    </row>
    <row r="874">
      <c r="A874" s="10"/>
      <c r="B874" s="10"/>
      <c r="C874" s="10"/>
      <c r="D874" s="10"/>
      <c r="E874" s="29"/>
      <c r="F874" s="13"/>
      <c r="G874" s="13"/>
      <c r="H874" s="13"/>
      <c r="I874" s="13"/>
      <c r="J874" s="13"/>
      <c r="K874" s="13"/>
      <c r="L874" s="13"/>
      <c r="M874" s="9"/>
    </row>
    <row r="875">
      <c r="A875" s="10"/>
      <c r="B875" s="10"/>
      <c r="C875" s="10"/>
      <c r="D875" s="10"/>
      <c r="E875" s="29"/>
      <c r="F875" s="13"/>
      <c r="G875" s="13"/>
      <c r="H875" s="13"/>
      <c r="I875" s="13"/>
      <c r="J875" s="13"/>
      <c r="K875" s="13"/>
      <c r="L875" s="13"/>
      <c r="M875" s="9"/>
    </row>
    <row r="876">
      <c r="A876" s="10"/>
      <c r="B876" s="10"/>
      <c r="C876" s="10"/>
      <c r="D876" s="10"/>
      <c r="E876" s="29"/>
      <c r="F876" s="13"/>
      <c r="G876" s="13"/>
      <c r="H876" s="13"/>
      <c r="I876" s="13"/>
      <c r="J876" s="13"/>
      <c r="K876" s="13"/>
      <c r="L876" s="13"/>
      <c r="M876" s="9"/>
    </row>
    <row r="877">
      <c r="A877" s="10"/>
      <c r="B877" s="10"/>
      <c r="C877" s="10"/>
      <c r="D877" s="10"/>
      <c r="E877" s="29"/>
      <c r="F877" s="13"/>
      <c r="G877" s="13"/>
      <c r="H877" s="13"/>
      <c r="I877" s="13"/>
      <c r="J877" s="13"/>
      <c r="K877" s="13"/>
      <c r="L877" s="13"/>
      <c r="M877" s="9"/>
    </row>
    <row r="878">
      <c r="A878" s="10"/>
      <c r="B878" s="10"/>
      <c r="C878" s="10"/>
      <c r="D878" s="10"/>
      <c r="E878" s="29"/>
      <c r="F878" s="13"/>
      <c r="G878" s="13"/>
      <c r="H878" s="13"/>
      <c r="I878" s="13"/>
      <c r="J878" s="13"/>
      <c r="K878" s="13"/>
      <c r="L878" s="13"/>
      <c r="M878" s="9"/>
    </row>
    <row r="879">
      <c r="A879" s="10"/>
      <c r="B879" s="10"/>
      <c r="C879" s="10"/>
      <c r="D879" s="10"/>
      <c r="E879" s="29"/>
      <c r="F879" s="13"/>
      <c r="G879" s="13"/>
      <c r="H879" s="13"/>
      <c r="I879" s="13"/>
      <c r="J879" s="13"/>
      <c r="K879" s="13"/>
      <c r="L879" s="13"/>
      <c r="M879" s="9"/>
    </row>
    <row r="880">
      <c r="A880" s="10"/>
      <c r="B880" s="10"/>
      <c r="C880" s="10"/>
      <c r="D880" s="10"/>
      <c r="E880" s="29"/>
      <c r="F880" s="13"/>
      <c r="G880" s="13"/>
      <c r="H880" s="13"/>
      <c r="I880" s="13"/>
      <c r="J880" s="13"/>
      <c r="K880" s="13"/>
      <c r="L880" s="13"/>
      <c r="M880" s="9"/>
    </row>
    <row r="881">
      <c r="A881" s="10"/>
      <c r="B881" s="10"/>
      <c r="C881" s="10"/>
      <c r="D881" s="10"/>
      <c r="E881" s="29"/>
      <c r="F881" s="13"/>
      <c r="G881" s="13"/>
      <c r="H881" s="13"/>
      <c r="I881" s="13"/>
      <c r="J881" s="13"/>
      <c r="K881" s="13"/>
      <c r="L881" s="13"/>
      <c r="M881" s="9"/>
    </row>
    <row r="882">
      <c r="A882" s="10"/>
      <c r="B882" s="10"/>
      <c r="C882" s="10"/>
      <c r="D882" s="10"/>
      <c r="E882" s="29"/>
      <c r="F882" s="13"/>
      <c r="G882" s="13"/>
      <c r="H882" s="13"/>
      <c r="I882" s="13"/>
      <c r="J882" s="13"/>
      <c r="K882" s="13"/>
      <c r="L882" s="13"/>
      <c r="M882" s="9"/>
    </row>
    <row r="883">
      <c r="A883" s="10"/>
      <c r="B883" s="10"/>
      <c r="C883" s="10"/>
      <c r="D883" s="10"/>
      <c r="E883" s="29"/>
      <c r="F883" s="13"/>
      <c r="G883" s="13"/>
      <c r="H883" s="13"/>
      <c r="I883" s="13"/>
      <c r="J883" s="13"/>
      <c r="K883" s="13"/>
      <c r="L883" s="13"/>
      <c r="M883" s="9"/>
    </row>
    <row r="884">
      <c r="A884" s="10"/>
      <c r="B884" s="10"/>
      <c r="C884" s="10"/>
      <c r="D884" s="10"/>
      <c r="E884" s="29"/>
      <c r="F884" s="13"/>
      <c r="G884" s="13"/>
      <c r="H884" s="13"/>
      <c r="I884" s="13"/>
      <c r="J884" s="13"/>
      <c r="K884" s="13"/>
      <c r="L884" s="13"/>
      <c r="M884" s="9"/>
    </row>
    <row r="885">
      <c r="A885" s="10"/>
      <c r="B885" s="10"/>
      <c r="C885" s="10"/>
      <c r="D885" s="10"/>
      <c r="E885" s="29"/>
      <c r="F885" s="13"/>
      <c r="G885" s="13"/>
      <c r="H885" s="13"/>
      <c r="I885" s="13"/>
      <c r="J885" s="13"/>
      <c r="K885" s="13"/>
      <c r="L885" s="13"/>
      <c r="M885" s="9"/>
    </row>
    <row r="886">
      <c r="A886" s="10"/>
      <c r="B886" s="10"/>
      <c r="C886" s="10"/>
      <c r="D886" s="10"/>
      <c r="E886" s="29"/>
      <c r="F886" s="13"/>
      <c r="G886" s="13"/>
      <c r="H886" s="13"/>
      <c r="I886" s="13"/>
      <c r="J886" s="13"/>
      <c r="K886" s="13"/>
      <c r="L886" s="13"/>
      <c r="M886" s="9"/>
    </row>
    <row r="887">
      <c r="A887" s="10"/>
      <c r="B887" s="10"/>
      <c r="C887" s="10"/>
      <c r="D887" s="10"/>
      <c r="E887" s="29"/>
      <c r="F887" s="13"/>
      <c r="G887" s="13"/>
      <c r="H887" s="13"/>
      <c r="I887" s="13"/>
      <c r="J887" s="13"/>
      <c r="K887" s="13"/>
      <c r="L887" s="13"/>
      <c r="M887" s="9"/>
    </row>
    <row r="888">
      <c r="A888" s="10"/>
      <c r="B888" s="10"/>
      <c r="C888" s="10"/>
      <c r="D888" s="10"/>
      <c r="E888" s="29"/>
      <c r="F888" s="13"/>
      <c r="G888" s="13"/>
      <c r="H888" s="13"/>
      <c r="I888" s="13"/>
      <c r="J888" s="13"/>
      <c r="K888" s="13"/>
      <c r="L888" s="13"/>
      <c r="M888" s="9"/>
    </row>
    <row r="889">
      <c r="A889" s="10"/>
      <c r="B889" s="10"/>
      <c r="C889" s="10"/>
      <c r="D889" s="10"/>
      <c r="E889" s="29"/>
      <c r="F889" s="13"/>
      <c r="G889" s="13"/>
      <c r="H889" s="13"/>
      <c r="I889" s="13"/>
      <c r="J889" s="13"/>
      <c r="K889" s="13"/>
      <c r="L889" s="13"/>
      <c r="M889" s="9"/>
    </row>
    <row r="890">
      <c r="A890" s="10"/>
      <c r="B890" s="10"/>
      <c r="C890" s="10"/>
      <c r="D890" s="10"/>
      <c r="E890" s="29"/>
      <c r="F890" s="13"/>
      <c r="G890" s="13"/>
      <c r="H890" s="13"/>
      <c r="I890" s="13"/>
      <c r="J890" s="13"/>
      <c r="K890" s="13"/>
      <c r="L890" s="13"/>
      <c r="M890" s="9"/>
    </row>
    <row r="891">
      <c r="A891" s="10"/>
      <c r="B891" s="10"/>
      <c r="C891" s="10"/>
      <c r="D891" s="10"/>
      <c r="E891" s="29"/>
      <c r="F891" s="13"/>
      <c r="G891" s="13"/>
      <c r="H891" s="13"/>
      <c r="I891" s="13"/>
      <c r="J891" s="13"/>
      <c r="K891" s="13"/>
      <c r="L891" s="13"/>
      <c r="M891" s="9"/>
    </row>
    <row r="892">
      <c r="A892" s="10"/>
      <c r="B892" s="10"/>
      <c r="C892" s="10"/>
      <c r="D892" s="10"/>
      <c r="E892" s="29"/>
      <c r="F892" s="13"/>
      <c r="G892" s="13"/>
      <c r="H892" s="13"/>
      <c r="I892" s="13"/>
      <c r="J892" s="13"/>
      <c r="K892" s="13"/>
      <c r="L892" s="13"/>
      <c r="M892" s="9"/>
    </row>
    <row r="893">
      <c r="A893" s="10"/>
      <c r="B893" s="10"/>
      <c r="C893" s="10"/>
      <c r="D893" s="10"/>
      <c r="E893" s="29"/>
      <c r="F893" s="13"/>
      <c r="G893" s="13"/>
      <c r="H893" s="13"/>
      <c r="I893" s="13"/>
      <c r="J893" s="13"/>
      <c r="K893" s="13"/>
      <c r="L893" s="13"/>
      <c r="M893" s="9"/>
    </row>
    <row r="894">
      <c r="A894" s="10"/>
      <c r="B894" s="10"/>
      <c r="C894" s="10"/>
      <c r="D894" s="10"/>
      <c r="E894" s="29"/>
      <c r="F894" s="13"/>
      <c r="G894" s="13"/>
      <c r="H894" s="13"/>
      <c r="I894" s="13"/>
      <c r="J894" s="13"/>
      <c r="K894" s="13"/>
      <c r="L894" s="13"/>
      <c r="M894" s="9"/>
    </row>
    <row r="895">
      <c r="A895" s="10"/>
      <c r="B895" s="10"/>
      <c r="C895" s="10"/>
      <c r="D895" s="10"/>
      <c r="E895" s="29"/>
      <c r="F895" s="13"/>
      <c r="G895" s="13"/>
      <c r="H895" s="13"/>
      <c r="I895" s="13"/>
      <c r="J895" s="13"/>
      <c r="K895" s="13"/>
      <c r="L895" s="13"/>
      <c r="M895" s="9"/>
    </row>
    <row r="896">
      <c r="A896" s="10"/>
      <c r="B896" s="10"/>
      <c r="C896" s="10"/>
      <c r="D896" s="10"/>
      <c r="E896" s="29"/>
      <c r="F896" s="13"/>
      <c r="G896" s="13"/>
      <c r="H896" s="13"/>
      <c r="I896" s="13"/>
      <c r="J896" s="13"/>
      <c r="K896" s="13"/>
      <c r="L896" s="13"/>
      <c r="M896" s="9"/>
    </row>
    <row r="897">
      <c r="A897" s="10"/>
      <c r="B897" s="10"/>
      <c r="C897" s="10"/>
      <c r="D897" s="10"/>
      <c r="E897" s="29"/>
      <c r="F897" s="13"/>
      <c r="G897" s="13"/>
      <c r="H897" s="13"/>
      <c r="I897" s="13"/>
      <c r="J897" s="13"/>
      <c r="K897" s="13"/>
      <c r="L897" s="13"/>
      <c r="M897" s="9"/>
    </row>
    <row r="898">
      <c r="A898" s="10"/>
      <c r="B898" s="10"/>
      <c r="C898" s="10"/>
      <c r="D898" s="10"/>
      <c r="E898" s="29"/>
      <c r="F898" s="13"/>
      <c r="G898" s="13"/>
      <c r="H898" s="13"/>
      <c r="I898" s="13"/>
      <c r="J898" s="13"/>
      <c r="K898" s="13"/>
      <c r="L898" s="13"/>
      <c r="M898" s="9"/>
    </row>
    <row r="899">
      <c r="A899" s="10"/>
      <c r="B899" s="10"/>
      <c r="C899" s="10"/>
      <c r="D899" s="10"/>
      <c r="E899" s="29"/>
      <c r="F899" s="13"/>
      <c r="G899" s="13"/>
      <c r="H899" s="13"/>
      <c r="I899" s="13"/>
      <c r="J899" s="13"/>
      <c r="K899" s="13"/>
      <c r="L899" s="13"/>
      <c r="M899" s="9"/>
    </row>
    <row r="900">
      <c r="A900" s="10"/>
      <c r="B900" s="10"/>
      <c r="C900" s="10"/>
      <c r="D900" s="10"/>
      <c r="E900" s="29"/>
      <c r="F900" s="13"/>
      <c r="G900" s="13"/>
      <c r="H900" s="13"/>
      <c r="I900" s="13"/>
      <c r="J900" s="13"/>
      <c r="K900" s="13"/>
      <c r="L900" s="13"/>
      <c r="M900" s="9"/>
    </row>
    <row r="901">
      <c r="A901" s="10"/>
      <c r="B901" s="10"/>
      <c r="C901" s="10"/>
      <c r="D901" s="10"/>
      <c r="E901" s="29"/>
      <c r="F901" s="13"/>
      <c r="G901" s="13"/>
      <c r="H901" s="13"/>
      <c r="I901" s="13"/>
      <c r="J901" s="13"/>
      <c r="K901" s="13"/>
      <c r="L901" s="13"/>
      <c r="M901" s="9"/>
    </row>
    <row r="902">
      <c r="A902" s="10"/>
      <c r="B902" s="10"/>
      <c r="C902" s="10"/>
      <c r="D902" s="10"/>
      <c r="E902" s="29"/>
      <c r="F902" s="13"/>
      <c r="G902" s="13"/>
      <c r="H902" s="13"/>
      <c r="I902" s="13"/>
      <c r="J902" s="13"/>
      <c r="K902" s="13"/>
      <c r="L902" s="13"/>
      <c r="M902" s="9"/>
    </row>
    <row r="903">
      <c r="A903" s="10"/>
      <c r="B903" s="10"/>
      <c r="C903" s="10"/>
      <c r="D903" s="10"/>
      <c r="E903" s="29"/>
      <c r="F903" s="13"/>
      <c r="G903" s="13"/>
      <c r="H903" s="13"/>
      <c r="I903" s="13"/>
      <c r="J903" s="13"/>
      <c r="K903" s="13"/>
      <c r="L903" s="13"/>
      <c r="M903" s="9"/>
    </row>
    <row r="904">
      <c r="A904" s="10"/>
      <c r="B904" s="10"/>
      <c r="C904" s="10"/>
      <c r="D904" s="10"/>
      <c r="E904" s="29"/>
      <c r="F904" s="13"/>
      <c r="G904" s="13"/>
      <c r="H904" s="13"/>
      <c r="I904" s="13"/>
      <c r="J904" s="13"/>
      <c r="K904" s="13"/>
      <c r="L904" s="13"/>
      <c r="M904" s="9"/>
    </row>
    <row r="905">
      <c r="A905" s="10"/>
      <c r="B905" s="10"/>
      <c r="C905" s="10"/>
      <c r="D905" s="10"/>
      <c r="E905" s="29"/>
      <c r="F905" s="13"/>
      <c r="G905" s="13"/>
      <c r="H905" s="13"/>
      <c r="I905" s="13"/>
      <c r="J905" s="13"/>
      <c r="K905" s="13"/>
      <c r="L905" s="13"/>
      <c r="M905" s="9"/>
    </row>
    <row r="906">
      <c r="A906" s="10"/>
      <c r="B906" s="10"/>
      <c r="C906" s="10"/>
      <c r="D906" s="10"/>
      <c r="E906" s="29"/>
      <c r="F906" s="13"/>
      <c r="G906" s="13"/>
      <c r="H906" s="13"/>
      <c r="I906" s="13"/>
      <c r="J906" s="13"/>
      <c r="K906" s="13"/>
      <c r="L906" s="13"/>
      <c r="M906" s="9"/>
    </row>
    <row r="907">
      <c r="A907" s="10"/>
      <c r="B907" s="10"/>
      <c r="C907" s="10"/>
      <c r="D907" s="10"/>
      <c r="E907" s="29"/>
      <c r="F907" s="13"/>
      <c r="G907" s="13"/>
      <c r="H907" s="13"/>
      <c r="I907" s="13"/>
      <c r="J907" s="13"/>
      <c r="K907" s="13"/>
      <c r="L907" s="13"/>
      <c r="M907" s="9"/>
    </row>
    <row r="908">
      <c r="A908" s="10"/>
      <c r="B908" s="10"/>
      <c r="C908" s="10"/>
      <c r="D908" s="10"/>
      <c r="E908" s="29"/>
      <c r="F908" s="13"/>
      <c r="G908" s="13"/>
      <c r="H908" s="13"/>
      <c r="I908" s="13"/>
      <c r="J908" s="13"/>
      <c r="K908" s="13"/>
      <c r="L908" s="13"/>
      <c r="M908" s="9"/>
    </row>
    <row r="909">
      <c r="A909" s="10"/>
      <c r="B909" s="10"/>
      <c r="C909" s="10"/>
      <c r="D909" s="10"/>
      <c r="E909" s="29"/>
      <c r="F909" s="13"/>
      <c r="G909" s="13"/>
      <c r="H909" s="13"/>
      <c r="I909" s="13"/>
      <c r="J909" s="13"/>
      <c r="K909" s="13"/>
      <c r="L909" s="13"/>
      <c r="M909" s="9"/>
    </row>
    <row r="910">
      <c r="A910" s="10"/>
      <c r="B910" s="10"/>
      <c r="C910" s="10"/>
      <c r="D910" s="10"/>
      <c r="E910" s="29"/>
      <c r="F910" s="13"/>
      <c r="G910" s="13"/>
      <c r="H910" s="13"/>
      <c r="I910" s="13"/>
      <c r="J910" s="13"/>
      <c r="K910" s="13"/>
      <c r="L910" s="13"/>
      <c r="M910" s="9"/>
    </row>
    <row r="911">
      <c r="A911" s="10"/>
      <c r="B911" s="10"/>
      <c r="C911" s="10"/>
      <c r="D911" s="10"/>
      <c r="E911" s="29"/>
      <c r="F911" s="13"/>
      <c r="G911" s="13"/>
      <c r="H911" s="13"/>
      <c r="I911" s="13"/>
      <c r="J911" s="13"/>
      <c r="K911" s="13"/>
      <c r="L911" s="13"/>
      <c r="M911" s="9"/>
    </row>
    <row r="912">
      <c r="A912" s="10"/>
      <c r="B912" s="10"/>
      <c r="C912" s="10"/>
      <c r="D912" s="10"/>
      <c r="E912" s="29"/>
      <c r="F912" s="13"/>
      <c r="G912" s="13"/>
      <c r="H912" s="13"/>
      <c r="I912" s="13"/>
      <c r="J912" s="13"/>
      <c r="K912" s="13"/>
      <c r="L912" s="13"/>
      <c r="M912" s="9"/>
    </row>
    <row r="913">
      <c r="A913" s="10"/>
      <c r="B913" s="10"/>
      <c r="C913" s="10"/>
      <c r="D913" s="10"/>
      <c r="E913" s="29"/>
      <c r="F913" s="13"/>
      <c r="G913" s="13"/>
      <c r="H913" s="13"/>
      <c r="I913" s="13"/>
      <c r="J913" s="13"/>
      <c r="K913" s="13"/>
      <c r="L913" s="13"/>
      <c r="M913" s="9"/>
    </row>
    <row r="914">
      <c r="A914" s="10"/>
      <c r="B914" s="10"/>
      <c r="C914" s="10"/>
      <c r="D914" s="10"/>
      <c r="E914" s="29"/>
      <c r="F914" s="13"/>
      <c r="G914" s="13"/>
      <c r="H914" s="13"/>
      <c r="I914" s="13"/>
      <c r="J914" s="13"/>
      <c r="K914" s="13"/>
      <c r="L914" s="13"/>
      <c r="M914" s="9"/>
    </row>
    <row r="915">
      <c r="A915" s="10"/>
      <c r="B915" s="10"/>
      <c r="C915" s="10"/>
      <c r="D915" s="10"/>
      <c r="E915" s="29"/>
      <c r="F915" s="13"/>
      <c r="G915" s="13"/>
      <c r="H915" s="13"/>
      <c r="I915" s="13"/>
      <c r="J915" s="13"/>
      <c r="K915" s="13"/>
      <c r="L915" s="13"/>
      <c r="M915" s="9"/>
    </row>
    <row r="916">
      <c r="A916" s="10"/>
      <c r="B916" s="10"/>
      <c r="C916" s="10"/>
      <c r="D916" s="10"/>
      <c r="E916" s="29"/>
      <c r="F916" s="13"/>
      <c r="G916" s="13"/>
      <c r="H916" s="13"/>
      <c r="I916" s="13"/>
      <c r="J916" s="13"/>
      <c r="K916" s="13"/>
      <c r="L916" s="13"/>
      <c r="M916" s="9"/>
    </row>
    <row r="917">
      <c r="A917" s="10"/>
      <c r="B917" s="10"/>
      <c r="C917" s="10"/>
      <c r="D917" s="10"/>
      <c r="E917" s="29"/>
      <c r="F917" s="13"/>
      <c r="G917" s="13"/>
      <c r="H917" s="13"/>
      <c r="I917" s="13"/>
      <c r="J917" s="13"/>
      <c r="K917" s="13"/>
      <c r="L917" s="13"/>
      <c r="M917" s="9"/>
    </row>
    <row r="918">
      <c r="A918" s="10"/>
      <c r="B918" s="10"/>
      <c r="C918" s="10"/>
      <c r="D918" s="10"/>
      <c r="E918" s="29"/>
      <c r="F918" s="13"/>
      <c r="G918" s="13"/>
      <c r="H918" s="13"/>
      <c r="I918" s="13"/>
      <c r="J918" s="13"/>
      <c r="K918" s="13"/>
      <c r="L918" s="13"/>
      <c r="M918" s="9"/>
    </row>
    <row r="919">
      <c r="A919" s="10"/>
      <c r="B919" s="10"/>
      <c r="C919" s="10"/>
      <c r="D919" s="10"/>
      <c r="E919" s="29"/>
      <c r="F919" s="13"/>
      <c r="G919" s="13"/>
      <c r="H919" s="13"/>
      <c r="I919" s="13"/>
      <c r="J919" s="13"/>
      <c r="K919" s="13"/>
      <c r="L919" s="13"/>
      <c r="M919" s="9"/>
    </row>
    <row r="920">
      <c r="A920" s="10"/>
      <c r="B920" s="10"/>
      <c r="C920" s="10"/>
      <c r="D920" s="10"/>
      <c r="E920" s="29"/>
      <c r="F920" s="13"/>
      <c r="G920" s="13"/>
      <c r="H920" s="13"/>
      <c r="I920" s="13"/>
      <c r="J920" s="13"/>
      <c r="K920" s="13"/>
      <c r="L920" s="13"/>
      <c r="M920" s="9"/>
    </row>
    <row r="921">
      <c r="A921" s="10"/>
      <c r="B921" s="10"/>
      <c r="C921" s="10"/>
      <c r="D921" s="10"/>
      <c r="E921" s="29"/>
      <c r="F921" s="13"/>
      <c r="G921" s="13"/>
      <c r="H921" s="13"/>
      <c r="I921" s="13"/>
      <c r="J921" s="13"/>
      <c r="K921" s="13"/>
      <c r="L921" s="13"/>
      <c r="M921" s="9"/>
    </row>
    <row r="922">
      <c r="A922" s="10"/>
      <c r="B922" s="10"/>
      <c r="C922" s="10"/>
      <c r="D922" s="10"/>
      <c r="E922" s="29"/>
      <c r="F922" s="13"/>
      <c r="G922" s="13"/>
      <c r="H922" s="13"/>
      <c r="I922" s="13"/>
      <c r="J922" s="13"/>
      <c r="K922" s="13"/>
      <c r="L922" s="13"/>
      <c r="M922" s="9"/>
    </row>
    <row r="923">
      <c r="A923" s="10"/>
      <c r="B923" s="10"/>
      <c r="C923" s="10"/>
      <c r="D923" s="10"/>
      <c r="E923" s="29"/>
      <c r="F923" s="13"/>
      <c r="G923" s="13"/>
      <c r="H923" s="13"/>
      <c r="I923" s="13"/>
      <c r="J923" s="13"/>
      <c r="K923" s="13"/>
      <c r="L923" s="13"/>
      <c r="M923" s="9"/>
    </row>
    <row r="924">
      <c r="A924" s="10"/>
      <c r="B924" s="10"/>
      <c r="C924" s="10"/>
      <c r="D924" s="10"/>
      <c r="E924" s="29"/>
      <c r="F924" s="13"/>
      <c r="G924" s="13"/>
      <c r="H924" s="13"/>
      <c r="I924" s="13"/>
      <c r="J924" s="13"/>
      <c r="K924" s="13"/>
      <c r="L924" s="13"/>
      <c r="M924" s="9"/>
    </row>
    <row r="925">
      <c r="A925" s="10"/>
      <c r="B925" s="10"/>
      <c r="C925" s="10"/>
      <c r="D925" s="10"/>
      <c r="E925" s="29"/>
      <c r="F925" s="13"/>
      <c r="G925" s="13"/>
      <c r="H925" s="13"/>
      <c r="I925" s="13"/>
      <c r="J925" s="13"/>
      <c r="K925" s="13"/>
      <c r="L925" s="13"/>
      <c r="M925" s="9"/>
    </row>
    <row r="926">
      <c r="A926" s="10"/>
      <c r="B926" s="10"/>
      <c r="C926" s="10"/>
      <c r="D926" s="10"/>
      <c r="E926" s="29"/>
      <c r="F926" s="13"/>
      <c r="G926" s="13"/>
      <c r="H926" s="13"/>
      <c r="I926" s="13"/>
      <c r="J926" s="13"/>
      <c r="K926" s="13"/>
      <c r="L926" s="13"/>
      <c r="M926" s="9"/>
    </row>
    <row r="927">
      <c r="A927" s="10"/>
      <c r="B927" s="10"/>
      <c r="C927" s="10"/>
      <c r="D927" s="10"/>
      <c r="E927" s="29"/>
      <c r="F927" s="13"/>
      <c r="G927" s="13"/>
      <c r="H927" s="13"/>
      <c r="I927" s="13"/>
      <c r="J927" s="13"/>
      <c r="K927" s="13"/>
      <c r="L927" s="13"/>
      <c r="M927" s="9"/>
    </row>
    <row r="928">
      <c r="A928" s="10"/>
      <c r="B928" s="10"/>
      <c r="C928" s="10"/>
      <c r="D928" s="10"/>
      <c r="E928" s="29"/>
      <c r="F928" s="13"/>
      <c r="G928" s="13"/>
      <c r="H928" s="13"/>
      <c r="I928" s="13"/>
      <c r="J928" s="13"/>
      <c r="K928" s="13"/>
      <c r="L928" s="13"/>
      <c r="M928" s="9"/>
    </row>
    <row r="929">
      <c r="A929" s="10"/>
      <c r="B929" s="10"/>
      <c r="C929" s="10"/>
      <c r="D929" s="10"/>
      <c r="E929" s="29"/>
      <c r="F929" s="13"/>
      <c r="G929" s="13"/>
      <c r="H929" s="13"/>
      <c r="I929" s="13"/>
      <c r="J929" s="13"/>
      <c r="K929" s="13"/>
      <c r="L929" s="13"/>
      <c r="M929" s="9"/>
    </row>
    <row r="930">
      <c r="A930" s="10"/>
      <c r="B930" s="10"/>
      <c r="C930" s="10"/>
      <c r="D930" s="10"/>
      <c r="E930" s="29"/>
      <c r="F930" s="13"/>
      <c r="G930" s="13"/>
      <c r="H930" s="13"/>
      <c r="I930" s="13"/>
      <c r="J930" s="13"/>
      <c r="K930" s="13"/>
      <c r="L930" s="13"/>
      <c r="M930" s="9"/>
    </row>
    <row r="931">
      <c r="A931" s="10"/>
      <c r="B931" s="10"/>
      <c r="C931" s="10"/>
      <c r="D931" s="10"/>
      <c r="E931" s="29"/>
      <c r="F931" s="13"/>
      <c r="G931" s="13"/>
      <c r="H931" s="13"/>
      <c r="I931" s="13"/>
      <c r="J931" s="13"/>
      <c r="K931" s="13"/>
      <c r="L931" s="13"/>
      <c r="M931" s="9"/>
    </row>
    <row r="932">
      <c r="A932" s="10"/>
      <c r="B932" s="10"/>
      <c r="C932" s="10"/>
      <c r="D932" s="10"/>
      <c r="E932" s="29"/>
      <c r="F932" s="13"/>
      <c r="G932" s="13"/>
      <c r="H932" s="13"/>
      <c r="I932" s="13"/>
      <c r="J932" s="13"/>
      <c r="K932" s="13"/>
      <c r="L932" s="13"/>
      <c r="M932" s="9"/>
    </row>
    <row r="933">
      <c r="A933" s="10"/>
      <c r="B933" s="10"/>
      <c r="C933" s="10"/>
      <c r="D933" s="10"/>
      <c r="E933" s="29"/>
      <c r="F933" s="13"/>
      <c r="G933" s="13"/>
      <c r="H933" s="13"/>
      <c r="I933" s="13"/>
      <c r="J933" s="13"/>
      <c r="K933" s="13"/>
      <c r="L933" s="13"/>
      <c r="M933" s="9"/>
    </row>
    <row r="934">
      <c r="A934" s="10"/>
      <c r="B934" s="10"/>
      <c r="C934" s="10"/>
      <c r="D934" s="10"/>
      <c r="E934" s="29"/>
      <c r="F934" s="13"/>
      <c r="G934" s="13"/>
      <c r="H934" s="13"/>
      <c r="I934" s="13"/>
      <c r="J934" s="13"/>
      <c r="K934" s="13"/>
      <c r="L934" s="13"/>
      <c r="M934" s="9"/>
    </row>
    <row r="935">
      <c r="A935" s="10"/>
      <c r="B935" s="10"/>
      <c r="C935" s="10"/>
      <c r="D935" s="10"/>
      <c r="E935" s="29"/>
      <c r="F935" s="13"/>
      <c r="G935" s="13"/>
      <c r="H935" s="13"/>
      <c r="I935" s="13"/>
      <c r="J935" s="13"/>
      <c r="K935" s="13"/>
      <c r="L935" s="13"/>
      <c r="M935" s="9"/>
    </row>
    <row r="936">
      <c r="A936" s="10"/>
      <c r="B936" s="10"/>
      <c r="C936" s="10"/>
      <c r="D936" s="10"/>
      <c r="E936" s="29"/>
      <c r="F936" s="13"/>
      <c r="G936" s="13"/>
      <c r="H936" s="13"/>
      <c r="I936" s="13"/>
      <c r="J936" s="13"/>
      <c r="K936" s="13"/>
      <c r="L936" s="13"/>
      <c r="M936" s="9"/>
    </row>
    <row r="937">
      <c r="A937" s="10"/>
      <c r="B937" s="10"/>
      <c r="C937" s="10"/>
      <c r="D937" s="10"/>
      <c r="E937" s="29"/>
      <c r="F937" s="13"/>
      <c r="G937" s="13"/>
      <c r="H937" s="13"/>
      <c r="I937" s="13"/>
      <c r="J937" s="13"/>
      <c r="K937" s="13"/>
      <c r="L937" s="13"/>
      <c r="M937" s="9"/>
    </row>
    <row r="938">
      <c r="A938" s="10"/>
      <c r="B938" s="10"/>
      <c r="C938" s="10"/>
      <c r="D938" s="10"/>
      <c r="E938" s="29"/>
      <c r="F938" s="13"/>
      <c r="G938" s="13"/>
      <c r="H938" s="13"/>
      <c r="I938" s="13"/>
      <c r="J938" s="13"/>
      <c r="K938" s="13"/>
      <c r="L938" s="13"/>
      <c r="M938" s="9"/>
    </row>
    <row r="939">
      <c r="A939" s="10"/>
      <c r="B939" s="10"/>
      <c r="C939" s="10"/>
      <c r="D939" s="10"/>
      <c r="E939" s="29"/>
      <c r="F939" s="13"/>
      <c r="G939" s="13"/>
      <c r="H939" s="13"/>
      <c r="I939" s="13"/>
      <c r="J939" s="13"/>
      <c r="K939" s="13"/>
      <c r="L939" s="13"/>
      <c r="M939" s="9"/>
    </row>
    <row r="940">
      <c r="A940" s="10"/>
      <c r="B940" s="10"/>
      <c r="C940" s="10"/>
      <c r="D940" s="10"/>
      <c r="E940" s="29"/>
      <c r="F940" s="13"/>
      <c r="G940" s="13"/>
      <c r="H940" s="13"/>
      <c r="I940" s="13"/>
      <c r="J940" s="13"/>
      <c r="K940" s="13"/>
      <c r="L940" s="13"/>
      <c r="M940" s="9"/>
    </row>
    <row r="941">
      <c r="A941" s="10"/>
      <c r="B941" s="10"/>
      <c r="C941" s="10"/>
      <c r="D941" s="10"/>
      <c r="E941" s="29"/>
      <c r="F941" s="13"/>
      <c r="G941" s="13"/>
      <c r="H941" s="13"/>
      <c r="I941" s="13"/>
      <c r="J941" s="13"/>
      <c r="K941" s="13"/>
      <c r="L941" s="13"/>
      <c r="M941" s="9"/>
    </row>
    <row r="942">
      <c r="A942" s="10"/>
      <c r="B942" s="10"/>
      <c r="C942" s="10"/>
      <c r="D942" s="10"/>
      <c r="E942" s="29"/>
      <c r="F942" s="13"/>
      <c r="G942" s="13"/>
      <c r="H942" s="13"/>
      <c r="I942" s="13"/>
      <c r="J942" s="13"/>
      <c r="K942" s="13"/>
      <c r="L942" s="13"/>
      <c r="M942" s="9"/>
    </row>
    <row r="943">
      <c r="A943" s="10"/>
      <c r="B943" s="10"/>
      <c r="C943" s="10"/>
      <c r="D943" s="10"/>
      <c r="E943" s="29"/>
      <c r="F943" s="13"/>
      <c r="G943" s="13"/>
      <c r="H943" s="13"/>
      <c r="I943" s="13"/>
      <c r="J943" s="13"/>
      <c r="K943" s="13"/>
      <c r="L943" s="13"/>
      <c r="M943" s="9"/>
    </row>
    <row r="944">
      <c r="A944" s="10"/>
      <c r="B944" s="10"/>
      <c r="C944" s="10"/>
      <c r="D944" s="10"/>
      <c r="E944" s="29"/>
      <c r="F944" s="13"/>
      <c r="G944" s="13"/>
      <c r="H944" s="13"/>
      <c r="I944" s="13"/>
      <c r="J944" s="13"/>
      <c r="K944" s="13"/>
      <c r="L944" s="13"/>
      <c r="M944" s="9"/>
    </row>
    <row r="945">
      <c r="A945" s="10"/>
      <c r="B945" s="10"/>
      <c r="C945" s="10"/>
      <c r="D945" s="10"/>
      <c r="E945" s="29"/>
      <c r="F945" s="13"/>
      <c r="G945" s="13"/>
      <c r="H945" s="13"/>
      <c r="I945" s="13"/>
      <c r="J945" s="13"/>
      <c r="K945" s="13"/>
      <c r="L945" s="13"/>
      <c r="M945" s="9"/>
    </row>
    <row r="946">
      <c r="A946" s="10"/>
      <c r="B946" s="10"/>
      <c r="C946" s="10"/>
      <c r="D946" s="10"/>
      <c r="E946" s="29"/>
      <c r="F946" s="13"/>
      <c r="G946" s="13"/>
      <c r="H946" s="13"/>
      <c r="I946" s="13"/>
      <c r="J946" s="13"/>
      <c r="K946" s="13"/>
      <c r="L946" s="13"/>
      <c r="M946" s="9"/>
    </row>
    <row r="947">
      <c r="A947" s="10"/>
      <c r="B947" s="10"/>
      <c r="C947" s="10"/>
      <c r="D947" s="10"/>
      <c r="E947" s="29"/>
      <c r="F947" s="13"/>
      <c r="G947" s="13"/>
      <c r="H947" s="13"/>
      <c r="I947" s="13"/>
      <c r="J947" s="13"/>
      <c r="K947" s="13"/>
      <c r="L947" s="13"/>
      <c r="M947" s="9"/>
    </row>
    <row r="948">
      <c r="A948" s="10"/>
      <c r="B948" s="10"/>
      <c r="C948" s="10"/>
      <c r="D948" s="10"/>
      <c r="E948" s="29"/>
      <c r="F948" s="13"/>
      <c r="G948" s="13"/>
      <c r="H948" s="13"/>
      <c r="I948" s="13"/>
      <c r="J948" s="13"/>
      <c r="K948" s="13"/>
      <c r="L948" s="13"/>
      <c r="M948" s="9"/>
    </row>
    <row r="949">
      <c r="A949" s="10"/>
      <c r="B949" s="10"/>
      <c r="C949" s="10"/>
      <c r="D949" s="10"/>
      <c r="E949" s="29"/>
      <c r="F949" s="13"/>
      <c r="G949" s="13"/>
      <c r="H949" s="13"/>
      <c r="I949" s="13"/>
      <c r="J949" s="13"/>
      <c r="K949" s="13"/>
      <c r="L949" s="13"/>
      <c r="M949" s="9"/>
    </row>
    <row r="950">
      <c r="A950" s="10"/>
      <c r="B950" s="10"/>
      <c r="C950" s="10"/>
      <c r="D950" s="10"/>
      <c r="E950" s="29"/>
      <c r="F950" s="13"/>
      <c r="G950" s="13"/>
      <c r="H950" s="13"/>
      <c r="I950" s="13"/>
      <c r="J950" s="13"/>
      <c r="K950" s="13"/>
      <c r="L950" s="13"/>
      <c r="M950" s="9"/>
    </row>
    <row r="951">
      <c r="A951" s="10"/>
      <c r="B951" s="10"/>
      <c r="C951" s="10"/>
      <c r="D951" s="10"/>
      <c r="E951" s="29"/>
      <c r="F951" s="13"/>
      <c r="G951" s="13"/>
      <c r="H951" s="13"/>
      <c r="I951" s="13"/>
      <c r="J951" s="13"/>
      <c r="K951" s="13"/>
      <c r="L951" s="13"/>
      <c r="M951" s="9"/>
    </row>
    <row r="952">
      <c r="A952" s="10"/>
      <c r="B952" s="10"/>
      <c r="C952" s="10"/>
      <c r="D952" s="10"/>
      <c r="E952" s="29"/>
      <c r="F952" s="13"/>
      <c r="G952" s="13"/>
      <c r="H952" s="13"/>
      <c r="I952" s="13"/>
      <c r="J952" s="13"/>
      <c r="K952" s="13"/>
      <c r="L952" s="13"/>
      <c r="M952" s="9"/>
    </row>
    <row r="953">
      <c r="A953" s="10"/>
      <c r="B953" s="10"/>
      <c r="C953" s="10"/>
      <c r="D953" s="10"/>
      <c r="E953" s="29"/>
      <c r="F953" s="13"/>
      <c r="G953" s="13"/>
      <c r="H953" s="13"/>
      <c r="I953" s="13"/>
      <c r="J953" s="13"/>
      <c r="K953" s="13"/>
      <c r="L953" s="13"/>
      <c r="M953" s="9"/>
    </row>
    <row r="954">
      <c r="A954" s="10"/>
      <c r="B954" s="10"/>
      <c r="C954" s="10"/>
      <c r="D954" s="10"/>
      <c r="E954" s="29"/>
      <c r="F954" s="13"/>
      <c r="G954" s="13"/>
      <c r="H954" s="13"/>
      <c r="I954" s="13"/>
      <c r="J954" s="13"/>
      <c r="K954" s="13"/>
      <c r="L954" s="13"/>
      <c r="M954" s="9"/>
    </row>
    <row r="955">
      <c r="A955" s="10"/>
      <c r="B955" s="10"/>
      <c r="C955" s="10"/>
      <c r="D955" s="10"/>
      <c r="E955" s="29"/>
      <c r="F955" s="13"/>
      <c r="G955" s="13"/>
      <c r="H955" s="13"/>
      <c r="I955" s="13"/>
      <c r="J955" s="13"/>
      <c r="K955" s="13"/>
      <c r="L955" s="13"/>
      <c r="M955" s="9"/>
    </row>
    <row r="956">
      <c r="A956" s="10"/>
      <c r="B956" s="10"/>
      <c r="C956" s="10"/>
      <c r="D956" s="10"/>
      <c r="E956" s="29"/>
      <c r="F956" s="13"/>
      <c r="G956" s="13"/>
      <c r="H956" s="13"/>
      <c r="I956" s="13"/>
      <c r="J956" s="13"/>
      <c r="K956" s="13"/>
      <c r="L956" s="13"/>
      <c r="M956" s="9"/>
    </row>
    <row r="957">
      <c r="A957" s="10"/>
      <c r="B957" s="10"/>
      <c r="C957" s="10"/>
      <c r="D957" s="10"/>
      <c r="E957" s="29"/>
      <c r="F957" s="13"/>
      <c r="G957" s="13"/>
      <c r="H957" s="13"/>
      <c r="I957" s="13"/>
      <c r="J957" s="13"/>
      <c r="K957" s="13"/>
      <c r="L957" s="13"/>
      <c r="M957" s="9"/>
    </row>
    <row r="958">
      <c r="A958" s="10"/>
      <c r="B958" s="10"/>
      <c r="C958" s="10"/>
      <c r="D958" s="10"/>
      <c r="E958" s="29"/>
      <c r="F958" s="13"/>
      <c r="G958" s="13"/>
      <c r="H958" s="13"/>
      <c r="I958" s="13"/>
      <c r="J958" s="13"/>
      <c r="K958" s="13"/>
      <c r="L958" s="13"/>
      <c r="M958" s="9"/>
    </row>
    <row r="959">
      <c r="A959" s="10"/>
      <c r="B959" s="10"/>
      <c r="C959" s="10"/>
      <c r="D959" s="10"/>
      <c r="E959" s="29"/>
      <c r="F959" s="13"/>
      <c r="G959" s="13"/>
      <c r="H959" s="13"/>
      <c r="I959" s="13"/>
      <c r="J959" s="13"/>
      <c r="K959" s="13"/>
      <c r="L959" s="13"/>
      <c r="M959" s="9"/>
    </row>
    <row r="960">
      <c r="A960" s="10"/>
      <c r="B960" s="10"/>
      <c r="C960" s="10"/>
      <c r="D960" s="10"/>
      <c r="E960" s="29"/>
      <c r="F960" s="13"/>
      <c r="G960" s="13"/>
      <c r="H960" s="13"/>
      <c r="I960" s="13"/>
      <c r="J960" s="13"/>
      <c r="K960" s="13"/>
      <c r="L960" s="13"/>
      <c r="M960" s="9"/>
    </row>
    <row r="961">
      <c r="A961" s="10"/>
      <c r="B961" s="10"/>
      <c r="C961" s="10"/>
      <c r="D961" s="10"/>
      <c r="E961" s="29"/>
      <c r="F961" s="13"/>
      <c r="G961" s="13"/>
      <c r="H961" s="13"/>
      <c r="I961" s="13"/>
      <c r="J961" s="13"/>
      <c r="K961" s="13"/>
      <c r="L961" s="13"/>
      <c r="M961" s="9"/>
    </row>
    <row r="962">
      <c r="A962" s="10"/>
      <c r="B962" s="10"/>
      <c r="C962" s="10"/>
      <c r="D962" s="10"/>
      <c r="E962" s="29"/>
      <c r="F962" s="13"/>
      <c r="G962" s="13"/>
      <c r="H962" s="13"/>
      <c r="I962" s="13"/>
      <c r="J962" s="13"/>
      <c r="K962" s="13"/>
      <c r="L962" s="13"/>
      <c r="M962" s="9"/>
    </row>
    <row r="963">
      <c r="A963" s="10"/>
      <c r="B963" s="10"/>
      <c r="C963" s="10"/>
      <c r="D963" s="10"/>
      <c r="E963" s="29"/>
      <c r="F963" s="13"/>
      <c r="G963" s="13"/>
      <c r="H963" s="13"/>
      <c r="I963" s="13"/>
      <c r="J963" s="13"/>
      <c r="K963" s="13"/>
      <c r="L963" s="13"/>
      <c r="M963" s="9"/>
    </row>
    <row r="964">
      <c r="A964" s="10"/>
      <c r="B964" s="10"/>
      <c r="C964" s="10"/>
      <c r="D964" s="10"/>
      <c r="E964" s="29"/>
      <c r="F964" s="13"/>
      <c r="G964" s="13"/>
      <c r="H964" s="13"/>
      <c r="I964" s="13"/>
      <c r="J964" s="13"/>
      <c r="K964" s="13"/>
      <c r="L964" s="13"/>
      <c r="M964" s="9"/>
    </row>
    <row r="965">
      <c r="A965" s="10"/>
      <c r="B965" s="10"/>
      <c r="C965" s="10"/>
      <c r="D965" s="10"/>
      <c r="E965" s="29"/>
      <c r="F965" s="13"/>
      <c r="G965" s="13"/>
      <c r="H965" s="13"/>
      <c r="I965" s="13"/>
      <c r="J965" s="13"/>
      <c r="K965" s="13"/>
      <c r="L965" s="13"/>
      <c r="M965" s="9"/>
    </row>
    <row r="966">
      <c r="A966" s="10"/>
      <c r="B966" s="10"/>
      <c r="C966" s="10"/>
      <c r="D966" s="10"/>
      <c r="E966" s="29"/>
      <c r="F966" s="13"/>
      <c r="G966" s="13"/>
      <c r="H966" s="13"/>
      <c r="I966" s="13"/>
      <c r="J966" s="13"/>
      <c r="K966" s="13"/>
      <c r="L966" s="13"/>
      <c r="M966" s="9"/>
    </row>
    <row r="967">
      <c r="A967" s="10"/>
      <c r="B967" s="10"/>
      <c r="C967" s="10"/>
      <c r="D967" s="10"/>
      <c r="E967" s="29"/>
      <c r="F967" s="13"/>
      <c r="G967" s="13"/>
      <c r="H967" s="13"/>
      <c r="I967" s="13"/>
      <c r="J967" s="13"/>
      <c r="K967" s="13"/>
      <c r="L967" s="13"/>
      <c r="M967" s="9"/>
    </row>
    <row r="968">
      <c r="A968" s="10"/>
      <c r="B968" s="10"/>
      <c r="C968" s="10"/>
      <c r="D968" s="10"/>
      <c r="E968" s="29"/>
      <c r="F968" s="13"/>
      <c r="G968" s="13"/>
      <c r="H968" s="13"/>
      <c r="I968" s="13"/>
      <c r="J968" s="13"/>
      <c r="K968" s="13"/>
      <c r="L968" s="13"/>
      <c r="M968" s="9"/>
    </row>
    <row r="969">
      <c r="A969" s="10"/>
      <c r="B969" s="10"/>
      <c r="C969" s="10"/>
      <c r="D969" s="10"/>
      <c r="E969" s="29"/>
      <c r="F969" s="13"/>
      <c r="G969" s="13"/>
      <c r="H969" s="13"/>
      <c r="I969" s="13"/>
      <c r="J969" s="13"/>
      <c r="K969" s="13"/>
      <c r="L969" s="13"/>
      <c r="M969" s="9"/>
    </row>
    <row r="970">
      <c r="A970" s="10"/>
      <c r="B970" s="10"/>
      <c r="C970" s="10"/>
      <c r="D970" s="10"/>
      <c r="E970" s="29"/>
      <c r="F970" s="13"/>
      <c r="G970" s="13"/>
      <c r="H970" s="13"/>
      <c r="I970" s="13"/>
      <c r="J970" s="13"/>
      <c r="K970" s="13"/>
      <c r="L970" s="13"/>
      <c r="M970" s="9"/>
    </row>
    <row r="971">
      <c r="A971" s="10"/>
      <c r="B971" s="10"/>
      <c r="C971" s="10"/>
      <c r="D971" s="10"/>
      <c r="E971" s="29"/>
      <c r="F971" s="13"/>
      <c r="G971" s="13"/>
      <c r="H971" s="13"/>
      <c r="I971" s="13"/>
      <c r="J971" s="13"/>
      <c r="K971" s="13"/>
      <c r="L971" s="13"/>
      <c r="M971" s="9"/>
    </row>
    <row r="972">
      <c r="A972" s="10"/>
      <c r="B972" s="10"/>
      <c r="C972" s="10"/>
      <c r="D972" s="10"/>
      <c r="E972" s="29"/>
      <c r="F972" s="13"/>
      <c r="G972" s="13"/>
      <c r="H972" s="13"/>
      <c r="I972" s="13"/>
      <c r="J972" s="13"/>
      <c r="K972" s="13"/>
      <c r="L972" s="13"/>
      <c r="M972" s="9"/>
    </row>
    <row r="973">
      <c r="A973" s="10"/>
      <c r="B973" s="10"/>
      <c r="C973" s="10"/>
      <c r="D973" s="10"/>
      <c r="E973" s="29"/>
      <c r="F973" s="13"/>
      <c r="G973" s="13"/>
      <c r="H973" s="13"/>
      <c r="I973" s="13"/>
      <c r="J973" s="13"/>
      <c r="K973" s="13"/>
      <c r="L973" s="13"/>
      <c r="M973" s="9"/>
    </row>
    <row r="974">
      <c r="A974" s="10"/>
      <c r="B974" s="10"/>
      <c r="C974" s="10"/>
      <c r="D974" s="10"/>
      <c r="E974" s="29"/>
      <c r="F974" s="13"/>
      <c r="G974" s="13"/>
      <c r="H974" s="13"/>
      <c r="I974" s="13"/>
      <c r="J974" s="13"/>
      <c r="K974" s="13"/>
      <c r="L974" s="13"/>
      <c r="M974" s="9"/>
    </row>
    <row r="975">
      <c r="A975" s="10"/>
      <c r="B975" s="10"/>
      <c r="C975" s="10"/>
      <c r="D975" s="10"/>
      <c r="E975" s="29"/>
      <c r="F975" s="13"/>
      <c r="G975" s="13"/>
      <c r="H975" s="13"/>
      <c r="I975" s="13"/>
      <c r="J975" s="13"/>
      <c r="K975" s="13"/>
      <c r="L975" s="13"/>
      <c r="M975" s="9"/>
    </row>
    <row r="976">
      <c r="A976" s="10"/>
      <c r="B976" s="10"/>
      <c r="C976" s="10"/>
      <c r="D976" s="10"/>
      <c r="E976" s="29"/>
      <c r="F976" s="13"/>
      <c r="G976" s="13"/>
      <c r="H976" s="13"/>
      <c r="I976" s="13"/>
      <c r="J976" s="13"/>
      <c r="K976" s="13"/>
      <c r="L976" s="13"/>
      <c r="M976" s="9"/>
    </row>
    <row r="977">
      <c r="A977" s="10"/>
      <c r="B977" s="10"/>
      <c r="C977" s="10"/>
      <c r="D977" s="10"/>
      <c r="E977" s="29"/>
      <c r="F977" s="13"/>
      <c r="G977" s="13"/>
      <c r="H977" s="13"/>
      <c r="I977" s="13"/>
      <c r="J977" s="13"/>
      <c r="K977" s="13"/>
      <c r="L977" s="13"/>
      <c r="M977" s="9"/>
    </row>
    <row r="978">
      <c r="A978" s="10"/>
      <c r="B978" s="10"/>
      <c r="C978" s="10"/>
      <c r="D978" s="10"/>
      <c r="E978" s="29"/>
      <c r="F978" s="13"/>
      <c r="G978" s="13"/>
      <c r="H978" s="13"/>
      <c r="I978" s="13"/>
      <c r="J978" s="13"/>
      <c r="K978" s="13"/>
      <c r="L978" s="13"/>
      <c r="M978" s="9"/>
    </row>
    <row r="979">
      <c r="A979" s="10"/>
      <c r="B979" s="10"/>
      <c r="C979" s="10"/>
      <c r="D979" s="10"/>
      <c r="E979" s="29"/>
      <c r="F979" s="13"/>
      <c r="G979" s="13"/>
      <c r="H979" s="13"/>
      <c r="I979" s="13"/>
      <c r="J979" s="13"/>
      <c r="K979" s="13"/>
      <c r="L979" s="13"/>
      <c r="M979" s="9"/>
    </row>
    <row r="980">
      <c r="A980" s="10"/>
      <c r="B980" s="10"/>
      <c r="C980" s="10"/>
      <c r="D980" s="10"/>
      <c r="E980" s="29"/>
      <c r="F980" s="13"/>
      <c r="G980" s="13"/>
      <c r="H980" s="13"/>
      <c r="I980" s="13"/>
      <c r="J980" s="13"/>
      <c r="K980" s="13"/>
      <c r="L980" s="13"/>
      <c r="M980" s="9"/>
    </row>
    <row r="981">
      <c r="A981" s="10"/>
      <c r="B981" s="10"/>
      <c r="C981" s="10"/>
      <c r="D981" s="10"/>
      <c r="E981" s="29"/>
      <c r="F981" s="13"/>
      <c r="G981" s="13"/>
      <c r="H981" s="13"/>
      <c r="I981" s="13"/>
      <c r="J981" s="13"/>
      <c r="K981" s="13"/>
      <c r="L981" s="13"/>
      <c r="M981" s="9"/>
    </row>
    <row r="982">
      <c r="A982" s="10"/>
      <c r="B982" s="10"/>
      <c r="C982" s="10"/>
      <c r="D982" s="10"/>
      <c r="E982" s="29"/>
      <c r="F982" s="13"/>
      <c r="G982" s="13"/>
      <c r="H982" s="13"/>
      <c r="I982" s="13"/>
      <c r="J982" s="13"/>
      <c r="K982" s="13"/>
      <c r="L982" s="13"/>
      <c r="M982" s="9"/>
    </row>
    <row r="983">
      <c r="A983" s="10"/>
      <c r="B983" s="10"/>
      <c r="C983" s="10"/>
      <c r="D983" s="10"/>
      <c r="E983" s="29"/>
      <c r="F983" s="13"/>
      <c r="G983" s="13"/>
      <c r="H983" s="13"/>
      <c r="I983" s="13"/>
      <c r="J983" s="13"/>
      <c r="K983" s="13"/>
      <c r="L983" s="13"/>
      <c r="M983" s="9"/>
    </row>
    <row r="984">
      <c r="A984" s="10"/>
      <c r="B984" s="10"/>
      <c r="C984" s="10"/>
      <c r="D984" s="10"/>
      <c r="E984" s="29"/>
      <c r="F984" s="13"/>
      <c r="G984" s="13"/>
      <c r="H984" s="13"/>
      <c r="I984" s="13"/>
      <c r="J984" s="13"/>
      <c r="K984" s="13"/>
      <c r="L984" s="13"/>
      <c r="M984" s="9"/>
    </row>
    <row r="985">
      <c r="A985" s="10"/>
      <c r="B985" s="10"/>
      <c r="C985" s="10"/>
      <c r="D985" s="10"/>
      <c r="E985" s="29"/>
      <c r="F985" s="13"/>
      <c r="G985" s="13"/>
      <c r="H985" s="13"/>
      <c r="I985" s="13"/>
      <c r="J985" s="13"/>
      <c r="K985" s="13"/>
      <c r="L985" s="13"/>
      <c r="M985" s="9"/>
    </row>
    <row r="986">
      <c r="A986" s="10"/>
      <c r="B986" s="10"/>
      <c r="C986" s="10"/>
      <c r="D986" s="10"/>
      <c r="E986" s="29"/>
      <c r="F986" s="13"/>
      <c r="G986" s="13"/>
      <c r="H986" s="13"/>
      <c r="I986" s="13"/>
      <c r="J986" s="13"/>
      <c r="K986" s="13"/>
      <c r="L986" s="13"/>
      <c r="M986" s="9"/>
    </row>
    <row r="987">
      <c r="A987" s="10"/>
      <c r="B987" s="10"/>
      <c r="C987" s="10"/>
      <c r="D987" s="10"/>
      <c r="E987" s="29"/>
      <c r="F987" s="13"/>
      <c r="G987" s="13"/>
      <c r="H987" s="13"/>
      <c r="I987" s="13"/>
      <c r="J987" s="13"/>
      <c r="K987" s="13"/>
      <c r="L987" s="13"/>
      <c r="M987" s="9"/>
    </row>
    <row r="988">
      <c r="A988" s="10"/>
      <c r="B988" s="10"/>
      <c r="C988" s="10"/>
      <c r="D988" s="10"/>
      <c r="E988" s="29"/>
      <c r="F988" s="13"/>
      <c r="G988" s="13"/>
      <c r="H988" s="13"/>
      <c r="I988" s="13"/>
      <c r="J988" s="13"/>
      <c r="K988" s="13"/>
      <c r="L988" s="13"/>
      <c r="M988" s="9"/>
    </row>
    <row r="989">
      <c r="A989" s="10"/>
      <c r="B989" s="10"/>
      <c r="C989" s="10"/>
      <c r="D989" s="10"/>
      <c r="E989" s="29"/>
      <c r="F989" s="13"/>
      <c r="G989" s="13"/>
      <c r="H989" s="13"/>
      <c r="I989" s="13"/>
      <c r="J989" s="13"/>
      <c r="K989" s="13"/>
      <c r="L989" s="13"/>
      <c r="M989" s="9"/>
    </row>
    <row r="990">
      <c r="A990" s="10"/>
      <c r="B990" s="10"/>
      <c r="C990" s="10"/>
      <c r="D990" s="10"/>
      <c r="E990" s="29"/>
      <c r="F990" s="13"/>
      <c r="G990" s="13"/>
      <c r="H990" s="13"/>
      <c r="I990" s="13"/>
      <c r="J990" s="13"/>
      <c r="K990" s="13"/>
      <c r="L990" s="13"/>
      <c r="M990" s="9"/>
    </row>
    <row r="991">
      <c r="A991" s="10"/>
      <c r="B991" s="10"/>
      <c r="C991" s="10"/>
      <c r="D991" s="10"/>
      <c r="E991" s="29"/>
      <c r="F991" s="13"/>
      <c r="G991" s="13"/>
      <c r="H991" s="13"/>
      <c r="I991" s="13"/>
      <c r="J991" s="13"/>
      <c r="K991" s="13"/>
      <c r="L991" s="13"/>
      <c r="M991" s="9"/>
    </row>
    <row r="992">
      <c r="A992" s="10"/>
      <c r="B992" s="10"/>
      <c r="C992" s="10"/>
      <c r="D992" s="10"/>
      <c r="E992" s="29"/>
      <c r="F992" s="13"/>
      <c r="G992" s="13"/>
      <c r="H992" s="13"/>
      <c r="I992" s="13"/>
      <c r="J992" s="13"/>
      <c r="K992" s="13"/>
      <c r="L992" s="13"/>
      <c r="M992" s="9"/>
    </row>
    <row r="993">
      <c r="A993" s="10"/>
      <c r="B993" s="10"/>
      <c r="C993" s="10"/>
      <c r="D993" s="10"/>
      <c r="E993" s="29"/>
      <c r="F993" s="13"/>
      <c r="G993" s="13"/>
      <c r="H993" s="13"/>
      <c r="I993" s="13"/>
      <c r="J993" s="13"/>
      <c r="K993" s="13"/>
      <c r="L993" s="13"/>
      <c r="M993" s="9"/>
    </row>
    <row r="994">
      <c r="A994" s="10"/>
      <c r="B994" s="10"/>
      <c r="C994" s="10"/>
      <c r="D994" s="10"/>
      <c r="E994" s="29"/>
      <c r="F994" s="13"/>
      <c r="G994" s="13"/>
      <c r="H994" s="13"/>
      <c r="I994" s="13"/>
      <c r="J994" s="13"/>
      <c r="K994" s="13"/>
      <c r="L994" s="13"/>
      <c r="M994" s="9"/>
    </row>
    <row r="995">
      <c r="A995" s="10"/>
      <c r="B995" s="10"/>
      <c r="C995" s="10"/>
      <c r="D995" s="10"/>
      <c r="E995" s="29"/>
      <c r="F995" s="13"/>
      <c r="G995" s="13"/>
      <c r="H995" s="13"/>
      <c r="I995" s="13"/>
      <c r="J995" s="13"/>
      <c r="K995" s="13"/>
      <c r="L995" s="13"/>
      <c r="M995" s="9"/>
    </row>
    <row r="996">
      <c r="A996" s="10"/>
      <c r="B996" s="10"/>
      <c r="C996" s="10"/>
      <c r="D996" s="10"/>
      <c r="E996" s="29"/>
      <c r="F996" s="13"/>
      <c r="G996" s="13"/>
      <c r="H996" s="13"/>
      <c r="I996" s="13"/>
      <c r="J996" s="13"/>
      <c r="K996" s="13"/>
      <c r="L996" s="13"/>
      <c r="M996" s="9"/>
    </row>
    <row r="997">
      <c r="A997" s="10"/>
      <c r="B997" s="10"/>
      <c r="C997" s="10"/>
      <c r="D997" s="10"/>
      <c r="E997" s="29"/>
      <c r="F997" s="13"/>
      <c r="G997" s="13"/>
      <c r="H997" s="13"/>
      <c r="I997" s="13"/>
      <c r="J997" s="13"/>
      <c r="K997" s="13"/>
      <c r="L997" s="13"/>
      <c r="M997" s="9"/>
    </row>
    <row r="998">
      <c r="A998" s="10"/>
      <c r="B998" s="10"/>
      <c r="C998" s="10"/>
      <c r="D998" s="10"/>
      <c r="E998" s="29"/>
      <c r="F998" s="13"/>
      <c r="G998" s="13"/>
      <c r="H998" s="13"/>
      <c r="I998" s="13"/>
      <c r="J998" s="13"/>
      <c r="K998" s="13"/>
      <c r="L998" s="13"/>
      <c r="M998" s="9"/>
    </row>
    <row r="999">
      <c r="A999" s="10"/>
      <c r="B999" s="10"/>
      <c r="C999" s="10"/>
      <c r="D999" s="10"/>
      <c r="E999" s="29"/>
      <c r="F999" s="13"/>
      <c r="G999" s="13"/>
      <c r="H999" s="13"/>
      <c r="I999" s="13"/>
      <c r="J999" s="13"/>
      <c r="K999" s="13"/>
      <c r="L999" s="13"/>
      <c r="M999" s="9"/>
    </row>
    <row r="1000">
      <c r="A1000" s="10"/>
      <c r="B1000" s="10"/>
      <c r="C1000" s="10"/>
      <c r="D1000" s="10"/>
      <c r="E1000" s="29"/>
      <c r="F1000" s="13"/>
      <c r="G1000" s="13"/>
      <c r="H1000" s="13"/>
      <c r="I1000" s="13"/>
      <c r="J1000" s="13"/>
      <c r="K1000" s="13"/>
      <c r="L1000" s="13"/>
      <c r="M1000" s="9"/>
    </row>
    <row r="1001">
      <c r="A1001" s="10"/>
      <c r="B1001" s="10"/>
      <c r="C1001" s="10"/>
      <c r="D1001" s="10"/>
      <c r="E1001" s="29"/>
      <c r="F1001" s="13"/>
      <c r="G1001" s="13"/>
      <c r="H1001" s="13"/>
      <c r="I1001" s="13"/>
      <c r="J1001" s="13"/>
      <c r="K1001" s="13"/>
      <c r="L1001" s="13"/>
      <c r="M1001" s="9"/>
    </row>
    <row r="1002">
      <c r="A1002" s="10"/>
      <c r="B1002" s="10"/>
      <c r="C1002" s="10"/>
      <c r="D1002" s="10"/>
      <c r="E1002" s="29"/>
      <c r="F1002" s="13"/>
      <c r="G1002" s="13"/>
      <c r="H1002" s="13"/>
      <c r="I1002" s="13"/>
      <c r="J1002" s="13"/>
      <c r="K1002" s="13"/>
      <c r="L1002" s="13"/>
      <c r="M1002" s="9"/>
    </row>
    <row r="1003">
      <c r="A1003" s="10"/>
      <c r="B1003" s="10"/>
      <c r="C1003" s="10"/>
      <c r="D1003" s="10"/>
      <c r="E1003" s="29"/>
      <c r="F1003" s="13"/>
      <c r="G1003" s="13"/>
      <c r="H1003" s="13"/>
      <c r="I1003" s="13"/>
      <c r="J1003" s="13"/>
      <c r="K1003" s="13"/>
      <c r="L1003" s="13"/>
      <c r="M1003" s="9"/>
    </row>
    <row r="1004">
      <c r="A1004" s="10"/>
      <c r="B1004" s="10"/>
      <c r="C1004" s="10"/>
      <c r="D1004" s="10"/>
      <c r="E1004" s="29"/>
      <c r="F1004" s="13"/>
      <c r="G1004" s="13"/>
      <c r="H1004" s="13"/>
      <c r="I1004" s="13"/>
      <c r="J1004" s="13"/>
      <c r="K1004" s="13"/>
      <c r="L1004" s="13"/>
      <c r="M1004" s="9"/>
    </row>
    <row r="1005">
      <c r="A1005" s="10"/>
      <c r="B1005" s="10"/>
      <c r="C1005" s="10"/>
      <c r="D1005" s="10"/>
      <c r="E1005" s="29"/>
      <c r="F1005" s="13"/>
      <c r="G1005" s="13"/>
      <c r="H1005" s="13"/>
      <c r="I1005" s="13"/>
      <c r="J1005" s="13"/>
      <c r="K1005" s="13"/>
      <c r="L1005" s="13"/>
      <c r="M1005" s="9"/>
    </row>
    <row r="1006">
      <c r="A1006" s="10"/>
      <c r="B1006" s="10"/>
      <c r="C1006" s="10"/>
      <c r="D1006" s="10"/>
      <c r="E1006" s="29"/>
      <c r="F1006" s="13"/>
      <c r="G1006" s="13"/>
      <c r="H1006" s="13"/>
      <c r="I1006" s="13"/>
      <c r="J1006" s="13"/>
      <c r="K1006" s="13"/>
      <c r="L1006" s="13"/>
      <c r="M1006" s="9"/>
    </row>
    <row r="1007">
      <c r="A1007" s="10"/>
      <c r="B1007" s="10"/>
      <c r="C1007" s="10"/>
      <c r="D1007" s="10"/>
      <c r="E1007" s="29"/>
      <c r="F1007" s="13"/>
      <c r="G1007" s="13"/>
      <c r="H1007" s="13"/>
      <c r="I1007" s="13"/>
      <c r="J1007" s="13"/>
      <c r="K1007" s="13"/>
      <c r="L1007" s="13"/>
      <c r="M1007" s="9"/>
    </row>
    <row r="1008">
      <c r="A1008" s="10"/>
      <c r="B1008" s="10"/>
      <c r="C1008" s="10"/>
      <c r="D1008" s="10"/>
      <c r="E1008" s="29"/>
      <c r="F1008" s="13"/>
      <c r="G1008" s="13"/>
      <c r="H1008" s="13"/>
      <c r="I1008" s="13"/>
      <c r="J1008" s="13"/>
      <c r="K1008" s="13"/>
      <c r="L1008" s="13"/>
      <c r="M1008" s="9"/>
    </row>
    <row r="1009">
      <c r="A1009" s="10"/>
      <c r="B1009" s="10"/>
      <c r="C1009" s="10"/>
      <c r="D1009" s="10"/>
      <c r="E1009" s="29"/>
      <c r="F1009" s="13"/>
      <c r="G1009" s="13"/>
      <c r="H1009" s="13"/>
      <c r="I1009" s="13"/>
      <c r="J1009" s="13"/>
      <c r="K1009" s="13"/>
      <c r="L1009" s="13"/>
      <c r="M1009" s="9"/>
    </row>
    <row r="1010">
      <c r="A1010" s="10"/>
      <c r="B1010" s="10"/>
      <c r="C1010" s="10"/>
      <c r="D1010" s="10"/>
      <c r="E1010" s="29"/>
      <c r="F1010" s="13"/>
      <c r="G1010" s="13"/>
      <c r="H1010" s="13"/>
      <c r="I1010" s="13"/>
      <c r="J1010" s="13"/>
      <c r="K1010" s="13"/>
      <c r="L1010" s="13"/>
      <c r="M1010" s="9"/>
    </row>
    <row r="1011">
      <c r="A1011" s="10"/>
      <c r="B1011" s="10"/>
      <c r="C1011" s="10"/>
      <c r="D1011" s="10"/>
      <c r="E1011" s="29"/>
      <c r="F1011" s="13"/>
      <c r="G1011" s="13"/>
      <c r="H1011" s="13"/>
      <c r="I1011" s="13"/>
      <c r="J1011" s="13"/>
      <c r="K1011" s="13"/>
      <c r="L1011" s="13"/>
      <c r="M1011" s="9"/>
    </row>
    <row r="1012">
      <c r="A1012" s="10"/>
      <c r="B1012" s="10"/>
      <c r="C1012" s="10"/>
      <c r="D1012" s="10"/>
      <c r="E1012" s="29"/>
      <c r="F1012" s="13"/>
      <c r="G1012" s="13"/>
      <c r="H1012" s="13"/>
      <c r="I1012" s="13"/>
      <c r="J1012" s="13"/>
      <c r="K1012" s="13"/>
      <c r="L1012" s="13"/>
      <c r="M1012" s="9"/>
    </row>
    <row r="1013">
      <c r="A1013" s="10"/>
      <c r="B1013" s="10"/>
      <c r="C1013" s="10"/>
      <c r="D1013" s="10"/>
      <c r="E1013" s="29"/>
      <c r="F1013" s="13"/>
      <c r="G1013" s="13"/>
      <c r="H1013" s="13"/>
      <c r="I1013" s="13"/>
      <c r="J1013" s="13"/>
      <c r="K1013" s="13"/>
      <c r="L1013" s="13"/>
      <c r="M1013" s="9"/>
    </row>
    <row r="1014">
      <c r="A1014" s="10"/>
      <c r="B1014" s="10"/>
      <c r="C1014" s="10"/>
      <c r="D1014" s="10"/>
      <c r="E1014" s="29"/>
      <c r="F1014" s="13"/>
      <c r="G1014" s="13"/>
      <c r="H1014" s="13"/>
      <c r="I1014" s="13"/>
      <c r="J1014" s="13"/>
      <c r="K1014" s="13"/>
      <c r="L1014" s="13"/>
      <c r="M1014" s="9"/>
    </row>
    <row r="1015">
      <c r="A1015" s="10"/>
      <c r="B1015" s="10"/>
      <c r="C1015" s="10"/>
      <c r="D1015" s="10"/>
      <c r="E1015" s="29"/>
      <c r="F1015" s="13"/>
      <c r="G1015" s="13"/>
      <c r="H1015" s="13"/>
      <c r="I1015" s="13"/>
      <c r="J1015" s="13"/>
      <c r="K1015" s="13"/>
      <c r="L1015" s="13"/>
      <c r="M1015" s="9"/>
    </row>
    <row r="1016">
      <c r="A1016" s="10"/>
      <c r="B1016" s="10"/>
      <c r="C1016" s="10"/>
      <c r="D1016" s="10"/>
      <c r="E1016" s="29"/>
      <c r="F1016" s="13"/>
      <c r="G1016" s="13"/>
      <c r="H1016" s="13"/>
      <c r="I1016" s="13"/>
      <c r="J1016" s="13"/>
      <c r="K1016" s="13"/>
      <c r="L1016" s="13"/>
      <c r="M1016" s="9"/>
    </row>
    <row r="1017">
      <c r="A1017" s="10"/>
      <c r="B1017" s="10"/>
      <c r="C1017" s="10"/>
      <c r="D1017" s="10"/>
      <c r="E1017" s="29"/>
      <c r="F1017" s="13"/>
      <c r="G1017" s="13"/>
      <c r="H1017" s="13"/>
      <c r="I1017" s="13"/>
      <c r="J1017" s="13"/>
      <c r="K1017" s="13"/>
      <c r="L1017" s="13"/>
      <c r="M1017" s="9"/>
    </row>
    <row r="1018">
      <c r="A1018" s="10"/>
      <c r="B1018" s="10"/>
      <c r="C1018" s="10"/>
      <c r="D1018" s="10"/>
      <c r="E1018" s="29"/>
      <c r="F1018" s="13"/>
      <c r="G1018" s="13"/>
      <c r="H1018" s="13"/>
      <c r="I1018" s="13"/>
      <c r="J1018" s="13"/>
      <c r="K1018" s="13"/>
      <c r="L1018" s="13"/>
      <c r="M1018" s="9"/>
    </row>
    <row r="1019">
      <c r="A1019" s="10"/>
      <c r="B1019" s="10"/>
      <c r="C1019" s="10"/>
      <c r="D1019" s="10"/>
      <c r="E1019" s="29"/>
      <c r="F1019" s="13"/>
      <c r="G1019" s="13"/>
      <c r="H1019" s="13"/>
      <c r="I1019" s="13"/>
      <c r="J1019" s="13"/>
      <c r="K1019" s="13"/>
      <c r="L1019" s="13"/>
      <c r="M1019" s="9"/>
    </row>
    <row r="1020">
      <c r="A1020" s="10"/>
      <c r="B1020" s="10"/>
      <c r="C1020" s="10"/>
      <c r="D1020" s="10"/>
      <c r="E1020" s="29"/>
      <c r="F1020" s="13"/>
      <c r="G1020" s="13"/>
      <c r="H1020" s="13"/>
      <c r="I1020" s="13"/>
      <c r="J1020" s="13"/>
      <c r="K1020" s="13"/>
      <c r="L1020" s="13"/>
      <c r="M1020" s="9"/>
    </row>
    <row r="1021">
      <c r="A1021" s="10"/>
      <c r="B1021" s="10"/>
      <c r="C1021" s="10"/>
      <c r="D1021" s="10"/>
      <c r="E1021" s="29"/>
      <c r="F1021" s="13"/>
      <c r="G1021" s="13"/>
      <c r="H1021" s="13"/>
      <c r="I1021" s="13"/>
      <c r="J1021" s="13"/>
      <c r="K1021" s="13"/>
      <c r="L1021" s="13"/>
      <c r="M1021" s="9"/>
    </row>
    <row r="1022">
      <c r="A1022" s="10"/>
      <c r="B1022" s="10"/>
      <c r="C1022" s="10"/>
      <c r="D1022" s="10"/>
      <c r="E1022" s="29"/>
      <c r="F1022" s="13"/>
      <c r="G1022" s="13"/>
      <c r="H1022" s="13"/>
      <c r="I1022" s="13"/>
      <c r="J1022" s="13"/>
      <c r="K1022" s="13"/>
      <c r="L1022" s="13"/>
      <c r="M1022" s="9"/>
    </row>
    <row r="1023">
      <c r="A1023" s="10"/>
      <c r="B1023" s="10"/>
      <c r="C1023" s="10"/>
      <c r="D1023" s="10"/>
      <c r="E1023" s="29"/>
      <c r="F1023" s="13"/>
      <c r="G1023" s="13"/>
      <c r="H1023" s="13"/>
      <c r="I1023" s="13"/>
      <c r="J1023" s="13"/>
      <c r="K1023" s="13"/>
      <c r="L1023" s="13"/>
      <c r="M1023" s="9"/>
    </row>
    <row r="1024">
      <c r="A1024" s="10"/>
      <c r="B1024" s="10"/>
      <c r="C1024" s="10"/>
      <c r="D1024" s="10"/>
      <c r="E1024" s="29"/>
      <c r="F1024" s="13"/>
      <c r="G1024" s="13"/>
      <c r="H1024" s="13"/>
      <c r="I1024" s="13"/>
      <c r="J1024" s="13"/>
      <c r="K1024" s="13"/>
      <c r="L1024" s="13"/>
      <c r="M1024" s="9"/>
    </row>
    <row r="1025">
      <c r="A1025" s="10"/>
      <c r="B1025" s="10"/>
      <c r="C1025" s="10"/>
      <c r="D1025" s="10"/>
      <c r="E1025" s="29"/>
      <c r="F1025" s="13"/>
      <c r="G1025" s="13"/>
      <c r="H1025" s="13"/>
      <c r="I1025" s="13"/>
      <c r="J1025" s="13"/>
      <c r="K1025" s="13"/>
      <c r="L1025" s="13"/>
      <c r="M1025" s="9"/>
    </row>
    <row r="1026">
      <c r="A1026" s="10"/>
      <c r="B1026" s="10"/>
      <c r="C1026" s="10"/>
      <c r="D1026" s="10"/>
      <c r="E1026" s="29"/>
      <c r="F1026" s="13"/>
      <c r="G1026" s="13"/>
      <c r="H1026" s="13"/>
      <c r="I1026" s="13"/>
      <c r="J1026" s="13"/>
      <c r="K1026" s="13"/>
      <c r="L1026" s="13"/>
      <c r="M1026" s="9"/>
    </row>
    <row r="1027">
      <c r="A1027" s="10"/>
      <c r="B1027" s="10"/>
      <c r="C1027" s="10"/>
      <c r="D1027" s="10"/>
      <c r="E1027" s="29"/>
      <c r="F1027" s="13"/>
      <c r="G1027" s="13"/>
      <c r="H1027" s="13"/>
      <c r="I1027" s="13"/>
      <c r="J1027" s="13"/>
      <c r="K1027" s="13"/>
      <c r="L1027" s="13"/>
      <c r="M1027" s="9"/>
    </row>
    <row r="1028">
      <c r="A1028" s="10"/>
      <c r="B1028" s="10"/>
      <c r="C1028" s="10"/>
      <c r="D1028" s="10"/>
      <c r="E1028" s="29"/>
      <c r="F1028" s="13"/>
      <c r="G1028" s="13"/>
      <c r="H1028" s="13"/>
      <c r="I1028" s="13"/>
      <c r="J1028" s="13"/>
      <c r="K1028" s="13"/>
      <c r="L1028" s="13"/>
      <c r="M1028" s="9"/>
    </row>
    <row r="1029">
      <c r="A1029" s="10"/>
      <c r="B1029" s="10"/>
      <c r="C1029" s="10"/>
      <c r="D1029" s="10"/>
      <c r="E1029" s="29"/>
      <c r="F1029" s="13"/>
      <c r="G1029" s="13"/>
      <c r="H1029" s="13"/>
      <c r="I1029" s="13"/>
      <c r="J1029" s="13"/>
      <c r="K1029" s="13"/>
      <c r="L1029" s="13"/>
      <c r="M1029" s="9"/>
    </row>
    <row r="1030">
      <c r="A1030" s="10"/>
      <c r="B1030" s="10"/>
      <c r="C1030" s="10"/>
      <c r="D1030" s="10"/>
      <c r="E1030" s="29"/>
      <c r="F1030" s="13"/>
      <c r="G1030" s="13"/>
      <c r="H1030" s="13"/>
      <c r="I1030" s="13"/>
      <c r="J1030" s="13"/>
      <c r="K1030" s="13"/>
      <c r="L1030" s="13"/>
      <c r="M1030" s="9"/>
    </row>
    <row r="1031">
      <c r="A1031" s="10"/>
      <c r="B1031" s="10"/>
      <c r="C1031" s="10"/>
      <c r="D1031" s="10"/>
      <c r="E1031" s="29"/>
      <c r="F1031" s="13"/>
      <c r="G1031" s="13"/>
      <c r="H1031" s="13"/>
      <c r="I1031" s="13"/>
      <c r="J1031" s="13"/>
      <c r="K1031" s="13"/>
      <c r="L1031" s="13"/>
      <c r="M1031" s="9"/>
    </row>
    <row r="1032">
      <c r="A1032" s="10"/>
      <c r="B1032" s="10"/>
      <c r="C1032" s="10"/>
      <c r="D1032" s="10"/>
      <c r="E1032" s="29"/>
      <c r="F1032" s="13"/>
      <c r="G1032" s="13"/>
      <c r="H1032" s="13"/>
      <c r="I1032" s="13"/>
      <c r="J1032" s="13"/>
      <c r="K1032" s="13"/>
      <c r="L1032" s="13"/>
      <c r="M1032" s="9"/>
    </row>
    <row r="1033">
      <c r="A1033" s="10"/>
      <c r="B1033" s="10"/>
      <c r="C1033" s="10"/>
      <c r="D1033" s="10"/>
      <c r="E1033" s="29"/>
      <c r="F1033" s="13"/>
      <c r="G1033" s="13"/>
      <c r="H1033" s="13"/>
      <c r="I1033" s="13"/>
      <c r="J1033" s="13"/>
      <c r="K1033" s="13"/>
      <c r="L1033" s="13"/>
      <c r="M1033" s="9"/>
    </row>
    <row r="1034">
      <c r="A1034" s="10"/>
      <c r="B1034" s="10"/>
      <c r="C1034" s="10"/>
      <c r="D1034" s="10"/>
      <c r="E1034" s="29"/>
      <c r="F1034" s="13"/>
      <c r="G1034" s="13"/>
      <c r="H1034" s="13"/>
      <c r="I1034" s="13"/>
      <c r="J1034" s="13"/>
      <c r="K1034" s="13"/>
      <c r="L1034" s="13"/>
      <c r="M1034" s="9"/>
    </row>
    <row r="1035">
      <c r="A1035" s="10"/>
      <c r="B1035" s="10"/>
      <c r="C1035" s="10"/>
      <c r="D1035" s="10"/>
      <c r="E1035" s="29"/>
      <c r="F1035" s="13"/>
      <c r="G1035" s="13"/>
      <c r="H1035" s="13"/>
      <c r="I1035" s="13"/>
      <c r="J1035" s="13"/>
      <c r="K1035" s="13"/>
      <c r="L1035" s="13"/>
      <c r="M1035" s="9"/>
    </row>
    <row r="1036">
      <c r="A1036" s="10"/>
      <c r="B1036" s="10"/>
      <c r="C1036" s="10"/>
      <c r="D1036" s="10"/>
      <c r="E1036" s="29"/>
      <c r="F1036" s="13"/>
      <c r="G1036" s="13"/>
      <c r="H1036" s="13"/>
      <c r="I1036" s="13"/>
      <c r="J1036" s="13"/>
      <c r="K1036" s="13"/>
      <c r="L1036" s="13"/>
      <c r="M1036" s="9"/>
    </row>
    <row r="1037">
      <c r="A1037" s="10"/>
      <c r="B1037" s="10"/>
      <c r="C1037" s="10"/>
      <c r="D1037" s="10"/>
      <c r="E1037" s="29"/>
      <c r="F1037" s="13"/>
      <c r="G1037" s="13"/>
      <c r="H1037" s="13"/>
      <c r="I1037" s="13"/>
      <c r="J1037" s="13"/>
      <c r="K1037" s="13"/>
      <c r="L1037" s="13"/>
      <c r="M1037" s="9"/>
    </row>
    <row r="1038">
      <c r="A1038" s="10"/>
      <c r="B1038" s="10"/>
      <c r="C1038" s="10"/>
      <c r="D1038" s="10"/>
      <c r="E1038" s="29"/>
      <c r="F1038" s="13"/>
      <c r="G1038" s="13"/>
      <c r="H1038" s="13"/>
      <c r="I1038" s="13"/>
      <c r="J1038" s="13"/>
      <c r="K1038" s="13"/>
      <c r="L1038" s="13"/>
      <c r="M1038" s="9"/>
    </row>
    <row r="1039">
      <c r="A1039" s="10"/>
      <c r="B1039" s="10"/>
      <c r="C1039" s="10"/>
      <c r="D1039" s="10"/>
      <c r="E1039" s="29"/>
      <c r="F1039" s="13"/>
      <c r="G1039" s="13"/>
      <c r="H1039" s="13"/>
      <c r="I1039" s="13"/>
      <c r="J1039" s="13"/>
      <c r="K1039" s="13"/>
      <c r="L1039" s="13"/>
      <c r="M1039" s="9"/>
    </row>
    <row r="1040">
      <c r="A1040" s="10"/>
      <c r="B1040" s="10"/>
      <c r="C1040" s="10"/>
      <c r="D1040" s="10"/>
      <c r="E1040" s="29"/>
      <c r="F1040" s="13"/>
      <c r="G1040" s="13"/>
      <c r="H1040" s="13"/>
      <c r="I1040" s="13"/>
      <c r="J1040" s="13"/>
      <c r="K1040" s="13"/>
      <c r="L1040" s="13"/>
      <c r="M1040" s="9"/>
    </row>
    <row r="1041">
      <c r="A1041" s="10"/>
      <c r="B1041" s="10"/>
      <c r="C1041" s="10"/>
      <c r="D1041" s="10"/>
      <c r="E1041" s="29"/>
      <c r="F1041" s="13"/>
      <c r="G1041" s="13"/>
      <c r="H1041" s="13"/>
      <c r="I1041" s="13"/>
      <c r="J1041" s="13"/>
      <c r="K1041" s="13"/>
      <c r="L1041" s="13"/>
      <c r="M1041" s="9"/>
    </row>
    <row r="1042">
      <c r="A1042" s="10"/>
      <c r="B1042" s="10"/>
      <c r="C1042" s="10"/>
      <c r="D1042" s="10"/>
      <c r="E1042" s="29"/>
      <c r="F1042" s="13"/>
      <c r="G1042" s="13"/>
      <c r="H1042" s="13"/>
      <c r="I1042" s="13"/>
      <c r="J1042" s="13"/>
      <c r="K1042" s="13"/>
      <c r="L1042" s="13"/>
      <c r="M1042" s="9"/>
    </row>
  </sheetData>
  <mergeCells count="22">
    <mergeCell ref="A1:E1"/>
    <mergeCell ref="F2:L2"/>
    <mergeCell ref="F3:L3"/>
    <mergeCell ref="L12:L15"/>
    <mergeCell ref="F16:L16"/>
    <mergeCell ref="F17:K24"/>
    <mergeCell ref="F25:I25"/>
    <mergeCell ref="L40:L41"/>
    <mergeCell ref="F42:L42"/>
    <mergeCell ref="F43:K47"/>
    <mergeCell ref="F48:I48"/>
    <mergeCell ref="L49:L50"/>
    <mergeCell ref="F52:I52"/>
    <mergeCell ref="L53:L54"/>
    <mergeCell ref="K56:L57"/>
    <mergeCell ref="L26:L28"/>
    <mergeCell ref="F29:L29"/>
    <mergeCell ref="F30:K30"/>
    <mergeCell ref="L31:L32"/>
    <mergeCell ref="F33:L33"/>
    <mergeCell ref="F34:K38"/>
    <mergeCell ref="F39:I39"/>
  </mergeCells>
  <conditionalFormatting sqref="F13 F27">
    <cfRule type="cellIs" dxfId="0" priority="1" operator="lessThan">
      <formula>"99%"</formula>
    </cfRule>
  </conditionalFormatting>
  <conditionalFormatting sqref="F13 F27">
    <cfRule type="cellIs" dxfId="0" priority="2" operator="greaterThan">
      <formula>"100%"</formula>
    </cfRule>
  </conditionalFormatting>
  <conditionalFormatting sqref="F13 F27">
    <cfRule type="cellIs" dxfId="1" priority="3" operator="equal">
      <formula>"100%"</formula>
    </cfRule>
  </conditionalFormatting>
  <conditionalFormatting sqref="L58">
    <cfRule type="cellIs" dxfId="0" priority="4" operator="lessThan">
      <formula>0</formula>
    </cfRule>
  </conditionalFormatting>
  <conditionalFormatting sqref="C31 C40 C49 C53">
    <cfRule type="cellIs" dxfId="0" priority="5" operator="greaterThan">
      <formula>"100%"</formula>
    </cfRule>
  </conditionalFormatting>
  <conditionalFormatting sqref="C31 C40 C49 C53">
    <cfRule type="cellIs" dxfId="1" priority="6" operator="equal">
      <formula>"100%"</formula>
    </cfRule>
  </conditionalFormatting>
  <conditionalFormatting sqref="C31 C40 C49 C53">
    <cfRule type="cellIs" dxfId="0" priority="7" operator="lessThanOrEqual">
      <formula>"99%"</formula>
    </cfRule>
  </conditionalFormatting>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2" width="5.71"/>
    <col customWidth="1" min="3" max="3" width="5.57"/>
    <col customWidth="1" min="4" max="4" width="7.86"/>
    <col customWidth="1" min="5" max="5" width="43.57"/>
    <col customWidth="1" min="6" max="6" width="12.29"/>
    <col customWidth="1" min="7" max="9" width="11.14"/>
    <col customWidth="1" min="10" max="10" width="19.0"/>
    <col customWidth="1" min="11" max="11" width="63.43"/>
    <col customWidth="1" min="12" max="12" width="55.57"/>
    <col customWidth="1" min="13" max="13" width="23.43"/>
  </cols>
  <sheetData>
    <row r="1">
      <c r="A1" s="1" t="s">
        <v>0</v>
      </c>
      <c r="F1" s="2" t="s">
        <v>1</v>
      </c>
      <c r="G1" s="2" t="s">
        <v>2</v>
      </c>
      <c r="H1" s="2" t="s">
        <v>3</v>
      </c>
      <c r="I1" s="2" t="s">
        <v>4</v>
      </c>
      <c r="J1" s="2" t="s">
        <v>5</v>
      </c>
      <c r="K1" s="3" t="s">
        <v>6</v>
      </c>
      <c r="L1" s="4" t="s">
        <v>7</v>
      </c>
    </row>
    <row r="2">
      <c r="A2" s="43" t="s">
        <v>47</v>
      </c>
      <c r="B2" s="44"/>
      <c r="C2" s="45"/>
      <c r="D2" s="43"/>
      <c r="E2" s="46"/>
      <c r="F2" s="47"/>
      <c r="K2" s="8" t="s">
        <v>48</v>
      </c>
      <c r="L2" s="9"/>
    </row>
    <row r="3">
      <c r="A3" s="513" t="str">
        <f>'1. Farm Background'!E5</f>
        <v>12 months</v>
      </c>
      <c r="F3" s="102"/>
      <c r="G3" s="102"/>
      <c r="H3" s="102"/>
      <c r="I3" s="102"/>
      <c r="J3" s="102"/>
      <c r="K3" s="8"/>
      <c r="L3" s="9"/>
    </row>
    <row r="4">
      <c r="A4" s="10"/>
      <c r="B4" s="10"/>
      <c r="C4" s="10"/>
      <c r="D4" s="10" t="s">
        <v>49</v>
      </c>
      <c r="E4" s="10"/>
      <c r="F4" s="26">
        <v>64021.72</v>
      </c>
      <c r="G4" s="26">
        <v>20569.64</v>
      </c>
      <c r="H4" s="26">
        <v>20387.88</v>
      </c>
      <c r="I4" s="26">
        <v>0.0</v>
      </c>
      <c r="J4" s="26"/>
      <c r="K4" s="8" t="s">
        <v>528</v>
      </c>
      <c r="L4" s="9"/>
    </row>
    <row r="5">
      <c r="A5" s="24"/>
      <c r="B5" s="24"/>
      <c r="C5" s="24"/>
      <c r="D5" s="514" t="s">
        <v>529</v>
      </c>
      <c r="F5" s="26"/>
      <c r="G5" s="26"/>
      <c r="H5" s="26"/>
      <c r="I5" s="26"/>
      <c r="J5" s="26"/>
      <c r="K5" s="8"/>
      <c r="L5" s="9"/>
    </row>
    <row r="6">
      <c r="A6" s="24"/>
      <c r="B6" s="24"/>
      <c r="C6" s="24"/>
      <c r="D6" s="514" t="s">
        <v>530</v>
      </c>
      <c r="F6" s="26"/>
      <c r="G6" s="26"/>
      <c r="H6" s="26"/>
      <c r="I6" s="26"/>
      <c r="J6" s="26"/>
      <c r="K6" s="8"/>
      <c r="L6" s="9"/>
    </row>
    <row r="7">
      <c r="A7" s="24"/>
      <c r="B7" s="24"/>
      <c r="C7" s="24"/>
      <c r="D7" s="514" t="s">
        <v>531</v>
      </c>
      <c r="F7" s="26"/>
      <c r="G7" s="26"/>
      <c r="H7" s="26"/>
      <c r="I7" s="26"/>
      <c r="J7" s="26"/>
      <c r="K7" s="8"/>
      <c r="L7" s="9"/>
    </row>
    <row r="8">
      <c r="A8" s="24"/>
      <c r="B8" s="24"/>
      <c r="C8" s="24"/>
      <c r="D8" s="10" t="s">
        <v>51</v>
      </c>
      <c r="E8" s="25"/>
      <c r="F8" s="26">
        <v>0.0</v>
      </c>
      <c r="G8" s="26">
        <v>0.0</v>
      </c>
      <c r="H8" s="26">
        <v>0.0</v>
      </c>
      <c r="I8" s="26">
        <v>0.0</v>
      </c>
      <c r="J8" s="26">
        <v>5615.0</v>
      </c>
      <c r="K8" s="8"/>
      <c r="L8" s="9"/>
    </row>
    <row r="9">
      <c r="A9" s="24"/>
      <c r="B9" s="24"/>
      <c r="C9" s="24"/>
      <c r="D9" s="10" t="s">
        <v>532</v>
      </c>
      <c r="E9" s="25"/>
      <c r="F9" s="26">
        <v>0.0</v>
      </c>
      <c r="G9" s="26">
        <v>0.0</v>
      </c>
      <c r="H9" s="26">
        <v>0.0</v>
      </c>
      <c r="I9" s="26">
        <v>0.0</v>
      </c>
      <c r="J9" s="26">
        <v>5615.0</v>
      </c>
      <c r="K9" s="8"/>
      <c r="L9" s="9"/>
    </row>
    <row r="10">
      <c r="A10" s="24"/>
      <c r="B10" s="24"/>
      <c r="C10" s="24"/>
      <c r="D10" s="488" t="s">
        <v>496</v>
      </c>
      <c r="E10" s="489"/>
      <c r="F10" s="490">
        <f>'1. Farm Background'!F21</f>
        <v>0.5877548522</v>
      </c>
      <c r="G10" s="490">
        <f>'1. Farm Background'!G21</f>
        <v>0.2116512971</v>
      </c>
      <c r="H10" s="490">
        <f>'1. Farm Background'!H21</f>
        <v>0.172433253</v>
      </c>
      <c r="I10" s="490">
        <f>'1. Farm Background'!I21</f>
        <v>0</v>
      </c>
      <c r="J10" s="27"/>
      <c r="K10" s="8"/>
      <c r="L10" s="9"/>
    </row>
    <row r="11">
      <c r="A11" s="24"/>
      <c r="B11" s="24"/>
      <c r="C11" s="515" t="s">
        <v>53</v>
      </c>
      <c r="D11" s="48"/>
      <c r="E11" s="49"/>
      <c r="F11" s="50">
        <f t="shared" ref="F11:I11" si="1">sum(F4:F8)+($J8*F10)</f>
        <v>67321.9635</v>
      </c>
      <c r="G11" s="50">
        <f t="shared" si="1"/>
        <v>21758.06203</v>
      </c>
      <c r="H11" s="50">
        <f t="shared" si="1"/>
        <v>21356.09272</v>
      </c>
      <c r="I11" s="50">
        <f t="shared" si="1"/>
        <v>0</v>
      </c>
      <c r="J11" s="491">
        <f>sum(F11:I11)</f>
        <v>110436.1182</v>
      </c>
      <c r="K11" s="8"/>
      <c r="L11" s="9"/>
    </row>
    <row r="12">
      <c r="A12" s="24"/>
      <c r="B12" s="24"/>
      <c r="C12" s="51" t="s">
        <v>54</v>
      </c>
      <c r="D12" s="52"/>
      <c r="E12" s="53"/>
      <c r="F12" s="54">
        <f>F11/'1. Farm Background'!F8</f>
        <v>1246.703028</v>
      </c>
      <c r="G12" s="54">
        <f>G11/'1. Farm Background'!G8</f>
        <v>262.1453257</v>
      </c>
      <c r="H12" s="54">
        <f>H11/'1. Farm Background'!H8</f>
        <v>9.637225955</v>
      </c>
      <c r="I12" s="54" t="str">
        <f>I11/'1. Farm Background'!I8</f>
        <v>#DIV/0!</v>
      </c>
      <c r="J12" s="27"/>
      <c r="K12" s="8"/>
      <c r="L12" s="9"/>
    </row>
    <row r="13">
      <c r="A13" s="10"/>
      <c r="B13" s="10"/>
      <c r="C13" s="10"/>
      <c r="D13" s="57"/>
      <c r="E13" s="58"/>
      <c r="F13" s="59"/>
      <c r="G13" s="18"/>
      <c r="H13" s="18"/>
      <c r="I13" s="18"/>
      <c r="J13" s="27"/>
      <c r="K13" s="8"/>
      <c r="L13" s="9"/>
    </row>
    <row r="14">
      <c r="A14" s="10"/>
      <c r="B14" s="10"/>
      <c r="C14" s="10"/>
      <c r="D14" s="10"/>
      <c r="E14" s="29"/>
      <c r="F14" s="13"/>
      <c r="G14" s="13"/>
      <c r="H14" s="13"/>
      <c r="I14" s="13"/>
      <c r="J14" s="13"/>
      <c r="K14" s="8"/>
      <c r="L14" s="9"/>
    </row>
    <row r="15">
      <c r="A15" s="10"/>
      <c r="B15" s="10"/>
      <c r="C15" s="10"/>
      <c r="D15" s="10"/>
      <c r="E15" s="29"/>
      <c r="F15" s="13"/>
      <c r="G15" s="13"/>
      <c r="H15" s="13"/>
      <c r="I15" s="13"/>
      <c r="J15" s="13"/>
      <c r="K15" s="8"/>
      <c r="L15" s="9"/>
    </row>
    <row r="16">
      <c r="A16" s="10"/>
      <c r="B16" s="10"/>
      <c r="C16" s="10"/>
      <c r="D16" s="10"/>
      <c r="E16" s="29"/>
      <c r="F16" s="13"/>
      <c r="G16" s="13"/>
      <c r="H16" s="13"/>
      <c r="I16" s="13"/>
      <c r="J16" s="13"/>
      <c r="K16" s="8"/>
      <c r="L16" s="9"/>
    </row>
    <row r="17">
      <c r="A17" s="10"/>
      <c r="B17" s="10"/>
      <c r="C17" s="10"/>
      <c r="D17" s="10"/>
      <c r="E17" s="29"/>
      <c r="F17" s="13"/>
      <c r="G17" s="13"/>
      <c r="H17" s="13"/>
      <c r="I17" s="13"/>
      <c r="J17" s="13"/>
      <c r="K17" s="8"/>
      <c r="L17" s="9"/>
    </row>
    <row r="18">
      <c r="A18" s="10"/>
      <c r="B18" s="10"/>
      <c r="C18" s="10"/>
      <c r="D18" s="10"/>
      <c r="E18" s="29"/>
      <c r="F18" s="13"/>
      <c r="G18" s="13"/>
      <c r="H18" s="13"/>
      <c r="I18" s="13"/>
      <c r="J18" s="13"/>
      <c r="K18" s="8"/>
      <c r="L18" s="9"/>
    </row>
    <row r="19">
      <c r="A19" s="10"/>
      <c r="B19" s="10"/>
      <c r="C19" s="10"/>
      <c r="D19" s="10"/>
      <c r="E19" s="29"/>
      <c r="F19" s="13"/>
      <c r="G19" s="13"/>
      <c r="H19" s="13"/>
      <c r="I19" s="13"/>
      <c r="J19" s="13"/>
      <c r="K19" s="8"/>
      <c r="L19" s="9"/>
    </row>
    <row r="20">
      <c r="A20" s="10"/>
      <c r="B20" s="10"/>
      <c r="C20" s="10"/>
      <c r="D20" s="10"/>
      <c r="E20" s="29"/>
      <c r="F20" s="13"/>
      <c r="G20" s="13"/>
      <c r="H20" s="13"/>
      <c r="I20" s="13"/>
      <c r="J20" s="13"/>
      <c r="K20" s="8"/>
      <c r="L20" s="9"/>
    </row>
    <row r="21">
      <c r="A21" s="10"/>
      <c r="B21" s="10"/>
      <c r="C21" s="10"/>
      <c r="D21" s="10"/>
      <c r="E21" s="29"/>
      <c r="F21" s="13"/>
      <c r="G21" s="13"/>
      <c r="H21" s="13"/>
      <c r="I21" s="13"/>
      <c r="J21" s="13"/>
      <c r="K21" s="8"/>
      <c r="L21" s="9"/>
    </row>
    <row r="22">
      <c r="A22" s="10"/>
      <c r="B22" s="10"/>
      <c r="C22" s="10"/>
      <c r="D22" s="10"/>
      <c r="E22" s="29"/>
      <c r="F22" s="13"/>
      <c r="G22" s="13"/>
      <c r="H22" s="13"/>
      <c r="I22" s="13"/>
      <c r="J22" s="13"/>
      <c r="K22" s="8"/>
      <c r="L22" s="9"/>
    </row>
    <row r="23">
      <c r="A23" s="10"/>
      <c r="B23" s="10"/>
      <c r="C23" s="10"/>
      <c r="D23" s="10"/>
      <c r="E23" s="29"/>
      <c r="F23" s="13"/>
      <c r="G23" s="13"/>
      <c r="H23" s="13"/>
      <c r="I23" s="13"/>
      <c r="J23" s="13"/>
      <c r="K23" s="8"/>
      <c r="L23" s="9"/>
    </row>
    <row r="24">
      <c r="A24" s="10"/>
      <c r="B24" s="10"/>
      <c r="C24" s="10"/>
      <c r="D24" s="10"/>
      <c r="E24" s="29"/>
      <c r="F24" s="13"/>
      <c r="G24" s="13"/>
      <c r="H24" s="13"/>
      <c r="I24" s="13"/>
      <c r="J24" s="13"/>
      <c r="K24" s="8"/>
      <c r="L24" s="9"/>
    </row>
    <row r="25">
      <c r="A25" s="10"/>
      <c r="B25" s="10"/>
      <c r="C25" s="10"/>
      <c r="D25" s="10"/>
      <c r="E25" s="29"/>
      <c r="F25" s="13"/>
      <c r="G25" s="13"/>
      <c r="H25" s="13"/>
      <c r="I25" s="13"/>
      <c r="J25" s="13"/>
      <c r="K25" s="8"/>
      <c r="L25" s="9"/>
    </row>
    <row r="26">
      <c r="A26" s="10"/>
      <c r="B26" s="10"/>
      <c r="C26" s="10"/>
      <c r="D26" s="10"/>
      <c r="E26" s="29"/>
      <c r="F26" s="13"/>
      <c r="G26" s="13"/>
      <c r="H26" s="13"/>
      <c r="I26" s="13"/>
      <c r="J26" s="13"/>
      <c r="K26" s="8"/>
      <c r="L26" s="9"/>
    </row>
    <row r="27">
      <c r="A27" s="10"/>
      <c r="B27" s="10"/>
      <c r="C27" s="10"/>
      <c r="D27" s="10"/>
      <c r="E27" s="29"/>
      <c r="F27" s="13"/>
      <c r="G27" s="13"/>
      <c r="H27" s="13"/>
      <c r="I27" s="13"/>
      <c r="J27" s="13"/>
      <c r="K27" s="8"/>
      <c r="L27" s="9"/>
    </row>
    <row r="28">
      <c r="A28" s="10"/>
      <c r="B28" s="10"/>
      <c r="C28" s="10"/>
      <c r="D28" s="10"/>
      <c r="E28" s="29"/>
      <c r="F28" s="13"/>
      <c r="G28" s="13"/>
      <c r="H28" s="13"/>
      <c r="I28" s="13"/>
      <c r="J28" s="13"/>
      <c r="K28" s="8"/>
      <c r="L28" s="9"/>
    </row>
    <row r="29">
      <c r="A29" s="10"/>
      <c r="B29" s="10"/>
      <c r="C29" s="10"/>
      <c r="D29" s="10"/>
      <c r="E29" s="29"/>
      <c r="F29" s="13"/>
      <c r="G29" s="13"/>
      <c r="H29" s="13"/>
      <c r="I29" s="13"/>
      <c r="J29" s="13"/>
      <c r="K29" s="8"/>
      <c r="L29" s="9"/>
    </row>
    <row r="30">
      <c r="A30" s="10"/>
      <c r="B30" s="10"/>
      <c r="C30" s="10"/>
      <c r="D30" s="10"/>
      <c r="E30" s="29"/>
      <c r="F30" s="13"/>
      <c r="G30" s="13"/>
      <c r="H30" s="13"/>
      <c r="I30" s="13"/>
      <c r="J30" s="13"/>
      <c r="K30" s="8"/>
      <c r="L30" s="9"/>
    </row>
    <row r="31">
      <c r="A31" s="10"/>
      <c r="B31" s="10"/>
      <c r="C31" s="10"/>
      <c r="D31" s="10"/>
      <c r="E31" s="29"/>
      <c r="F31" s="13"/>
      <c r="G31" s="13"/>
      <c r="H31" s="13"/>
      <c r="I31" s="13"/>
      <c r="J31" s="13"/>
      <c r="K31" s="8"/>
      <c r="L31" s="9"/>
    </row>
    <row r="32">
      <c r="A32" s="10"/>
      <c r="B32" s="10"/>
      <c r="C32" s="10"/>
      <c r="D32" s="10"/>
      <c r="E32" s="29"/>
      <c r="F32" s="13"/>
      <c r="G32" s="13"/>
      <c r="H32" s="13"/>
      <c r="I32" s="13"/>
      <c r="J32" s="13"/>
      <c r="K32" s="8"/>
      <c r="L32" s="9"/>
    </row>
    <row r="33">
      <c r="A33" s="10"/>
      <c r="B33" s="10"/>
      <c r="C33" s="10"/>
      <c r="D33" s="10"/>
      <c r="E33" s="29"/>
      <c r="F33" s="13"/>
      <c r="G33" s="13"/>
      <c r="H33" s="13"/>
      <c r="I33" s="13"/>
      <c r="J33" s="13"/>
      <c r="K33" s="8"/>
      <c r="L33" s="9"/>
    </row>
    <row r="34">
      <c r="A34" s="10"/>
      <c r="B34" s="10"/>
      <c r="C34" s="10"/>
      <c r="D34" s="10"/>
      <c r="E34" s="29"/>
      <c r="F34" s="13"/>
      <c r="G34" s="13"/>
      <c r="H34" s="13"/>
      <c r="I34" s="13"/>
      <c r="J34" s="13"/>
      <c r="K34" s="8"/>
      <c r="L34" s="9"/>
    </row>
    <row r="35">
      <c r="A35" s="10"/>
      <c r="B35" s="10"/>
      <c r="C35" s="10"/>
      <c r="D35" s="10"/>
      <c r="E35" s="29"/>
      <c r="F35" s="13"/>
      <c r="G35" s="13"/>
      <c r="H35" s="13"/>
      <c r="I35" s="13"/>
      <c r="J35" s="13"/>
      <c r="K35" s="8"/>
      <c r="L35" s="9"/>
    </row>
    <row r="36">
      <c r="A36" s="10"/>
      <c r="B36" s="10"/>
      <c r="C36" s="10"/>
      <c r="D36" s="10"/>
      <c r="E36" s="29"/>
      <c r="F36" s="13"/>
      <c r="G36" s="13"/>
      <c r="H36" s="13"/>
      <c r="I36" s="13"/>
      <c r="J36" s="13"/>
      <c r="K36" s="8"/>
      <c r="L36" s="9"/>
    </row>
    <row r="37">
      <c r="A37" s="10"/>
      <c r="B37" s="10"/>
      <c r="C37" s="10"/>
      <c r="D37" s="10"/>
      <c r="E37" s="29"/>
      <c r="F37" s="13"/>
      <c r="G37" s="13"/>
      <c r="H37" s="13"/>
      <c r="I37" s="13"/>
      <c r="J37" s="13"/>
      <c r="K37" s="8"/>
      <c r="L37" s="9"/>
    </row>
    <row r="38">
      <c r="A38" s="10"/>
      <c r="B38" s="10"/>
      <c r="C38" s="10"/>
      <c r="D38" s="10"/>
      <c r="E38" s="29"/>
      <c r="F38" s="13"/>
      <c r="G38" s="13"/>
      <c r="H38" s="13"/>
      <c r="I38" s="13"/>
      <c r="J38" s="13"/>
      <c r="K38" s="8"/>
      <c r="L38" s="9"/>
    </row>
    <row r="39">
      <c r="A39" s="10"/>
      <c r="B39" s="10"/>
      <c r="C39" s="10"/>
      <c r="D39" s="10"/>
      <c r="E39" s="29"/>
      <c r="F39" s="13"/>
      <c r="G39" s="13"/>
      <c r="H39" s="13"/>
      <c r="I39" s="13"/>
      <c r="J39" s="13"/>
      <c r="K39" s="8"/>
      <c r="L39" s="9"/>
    </row>
    <row r="40">
      <c r="A40" s="10"/>
      <c r="B40" s="10"/>
      <c r="C40" s="10"/>
      <c r="D40" s="10"/>
      <c r="E40" s="29"/>
      <c r="F40" s="13"/>
      <c r="G40" s="13"/>
      <c r="H40" s="13"/>
      <c r="I40" s="13"/>
      <c r="J40" s="13"/>
      <c r="K40" s="8"/>
      <c r="L40" s="9"/>
    </row>
    <row r="41">
      <c r="A41" s="10"/>
      <c r="B41" s="10"/>
      <c r="C41" s="10"/>
      <c r="D41" s="10"/>
      <c r="E41" s="29"/>
      <c r="F41" s="13"/>
      <c r="G41" s="13"/>
      <c r="H41" s="13"/>
      <c r="I41" s="13"/>
      <c r="J41" s="13"/>
      <c r="K41" s="8"/>
      <c r="L41" s="9"/>
    </row>
    <row r="42">
      <c r="A42" s="10"/>
      <c r="B42" s="10"/>
      <c r="C42" s="10"/>
      <c r="D42" s="10"/>
      <c r="E42" s="29"/>
      <c r="F42" s="13"/>
      <c r="G42" s="13"/>
      <c r="H42" s="13"/>
      <c r="I42" s="13"/>
      <c r="J42" s="13"/>
      <c r="K42" s="8"/>
      <c r="L42" s="9"/>
    </row>
    <row r="43">
      <c r="A43" s="10"/>
      <c r="B43" s="10"/>
      <c r="C43" s="10"/>
      <c r="D43" s="10"/>
      <c r="E43" s="29"/>
      <c r="F43" s="13"/>
      <c r="G43" s="13"/>
      <c r="H43" s="13"/>
      <c r="I43" s="13"/>
      <c r="J43" s="13"/>
      <c r="K43" s="8"/>
      <c r="L43" s="9"/>
    </row>
    <row r="44">
      <c r="A44" s="10"/>
      <c r="B44" s="10"/>
      <c r="C44" s="10"/>
      <c r="D44" s="10"/>
      <c r="E44" s="29"/>
      <c r="F44" s="13"/>
      <c r="G44" s="13"/>
      <c r="H44" s="13"/>
      <c r="I44" s="13"/>
      <c r="J44" s="13"/>
      <c r="K44" s="8"/>
      <c r="L44" s="9"/>
    </row>
    <row r="45">
      <c r="A45" s="10"/>
      <c r="B45" s="10"/>
      <c r="C45" s="10"/>
      <c r="D45" s="10"/>
      <c r="E45" s="29"/>
      <c r="F45" s="13"/>
      <c r="G45" s="13"/>
      <c r="H45" s="13"/>
      <c r="I45" s="13"/>
      <c r="J45" s="13"/>
      <c r="K45" s="8"/>
      <c r="L45" s="9"/>
    </row>
    <row r="46">
      <c r="A46" s="10"/>
      <c r="B46" s="10"/>
      <c r="C46" s="10"/>
      <c r="D46" s="10"/>
      <c r="E46" s="29"/>
      <c r="F46" s="13"/>
      <c r="G46" s="13"/>
      <c r="H46" s="13"/>
      <c r="I46" s="13"/>
      <c r="J46" s="13"/>
      <c r="K46" s="8"/>
      <c r="L46" s="9"/>
    </row>
    <row r="47">
      <c r="A47" s="10"/>
      <c r="B47" s="10"/>
      <c r="C47" s="10"/>
      <c r="D47" s="10"/>
      <c r="E47" s="29"/>
      <c r="F47" s="13"/>
      <c r="G47" s="13"/>
      <c r="H47" s="13"/>
      <c r="I47" s="13"/>
      <c r="J47" s="13"/>
      <c r="K47" s="8"/>
      <c r="L47" s="9"/>
    </row>
    <row r="48">
      <c r="A48" s="10"/>
      <c r="B48" s="10"/>
      <c r="C48" s="10"/>
      <c r="D48" s="10"/>
      <c r="E48" s="29"/>
      <c r="F48" s="13"/>
      <c r="G48" s="13"/>
      <c r="H48" s="13"/>
      <c r="I48" s="13"/>
      <c r="J48" s="13"/>
      <c r="K48" s="8"/>
      <c r="L48" s="9"/>
    </row>
    <row r="49">
      <c r="A49" s="10"/>
      <c r="B49" s="10"/>
      <c r="C49" s="10"/>
      <c r="D49" s="10"/>
      <c r="E49" s="29"/>
      <c r="F49" s="13"/>
      <c r="G49" s="13"/>
      <c r="H49" s="13"/>
      <c r="I49" s="13"/>
      <c r="J49" s="13"/>
      <c r="K49" s="8"/>
      <c r="L49" s="9"/>
    </row>
    <row r="50">
      <c r="A50" s="10"/>
      <c r="B50" s="10"/>
      <c r="C50" s="10"/>
      <c r="D50" s="10"/>
      <c r="E50" s="29"/>
      <c r="F50" s="13"/>
      <c r="G50" s="13"/>
      <c r="H50" s="13"/>
      <c r="I50" s="13"/>
      <c r="J50" s="13"/>
      <c r="K50" s="8"/>
      <c r="L50" s="9"/>
    </row>
    <row r="51">
      <c r="A51" s="10"/>
      <c r="B51" s="10"/>
      <c r="C51" s="10"/>
      <c r="D51" s="10"/>
      <c r="E51" s="29"/>
      <c r="F51" s="13"/>
      <c r="G51" s="13"/>
      <c r="H51" s="13"/>
      <c r="I51" s="13"/>
      <c r="J51" s="13"/>
      <c r="K51" s="8"/>
      <c r="L51" s="9"/>
    </row>
    <row r="52">
      <c r="A52" s="10"/>
      <c r="B52" s="10"/>
      <c r="C52" s="10"/>
      <c r="D52" s="10"/>
      <c r="E52" s="29"/>
      <c r="F52" s="13"/>
      <c r="G52" s="13"/>
      <c r="H52" s="13"/>
      <c r="I52" s="13"/>
      <c r="J52" s="13"/>
      <c r="K52" s="8"/>
      <c r="L52" s="9"/>
    </row>
    <row r="53">
      <c r="A53" s="10"/>
      <c r="B53" s="10"/>
      <c r="C53" s="10"/>
      <c r="D53" s="10"/>
      <c r="E53" s="29"/>
      <c r="F53" s="13"/>
      <c r="G53" s="13"/>
      <c r="H53" s="13"/>
      <c r="I53" s="13"/>
      <c r="J53" s="13"/>
      <c r="K53" s="8"/>
      <c r="L53" s="9"/>
    </row>
    <row r="54">
      <c r="A54" s="10"/>
      <c r="B54" s="10"/>
      <c r="C54" s="10"/>
      <c r="D54" s="10"/>
      <c r="E54" s="29"/>
      <c r="F54" s="13"/>
      <c r="G54" s="13"/>
      <c r="H54" s="13"/>
      <c r="I54" s="13"/>
      <c r="J54" s="13"/>
      <c r="K54" s="8"/>
      <c r="L54" s="9"/>
    </row>
    <row r="55">
      <c r="A55" s="10"/>
      <c r="B55" s="10"/>
      <c r="C55" s="10"/>
      <c r="D55" s="10"/>
      <c r="E55" s="29"/>
      <c r="F55" s="13"/>
      <c r="G55" s="13"/>
      <c r="H55" s="13"/>
      <c r="I55" s="13"/>
      <c r="J55" s="13"/>
      <c r="K55" s="8"/>
      <c r="L55" s="9"/>
    </row>
    <row r="56">
      <c r="A56" s="10"/>
      <c r="B56" s="10"/>
      <c r="C56" s="10"/>
      <c r="D56" s="10"/>
      <c r="E56" s="29"/>
      <c r="F56" s="13"/>
      <c r="G56" s="13"/>
      <c r="H56" s="13"/>
      <c r="I56" s="13"/>
      <c r="J56" s="13"/>
      <c r="K56" s="8"/>
      <c r="L56" s="9"/>
    </row>
    <row r="57">
      <c r="A57" s="10"/>
      <c r="B57" s="10"/>
      <c r="C57" s="10"/>
      <c r="D57" s="10"/>
      <c r="E57" s="29"/>
      <c r="F57" s="13"/>
      <c r="G57" s="13"/>
      <c r="H57" s="13"/>
      <c r="I57" s="13"/>
      <c r="J57" s="13"/>
      <c r="K57" s="8"/>
      <c r="L57" s="9"/>
    </row>
    <row r="58">
      <c r="A58" s="10"/>
      <c r="B58" s="10"/>
      <c r="C58" s="10"/>
      <c r="D58" s="10"/>
      <c r="E58" s="29"/>
      <c r="F58" s="13"/>
      <c r="G58" s="13"/>
      <c r="H58" s="13"/>
      <c r="I58" s="13"/>
      <c r="J58" s="13"/>
      <c r="K58" s="8"/>
      <c r="L58" s="9"/>
    </row>
    <row r="59">
      <c r="A59" s="10"/>
      <c r="B59" s="10"/>
      <c r="C59" s="10"/>
      <c r="D59" s="10"/>
      <c r="E59" s="29"/>
      <c r="F59" s="13"/>
      <c r="G59" s="13"/>
      <c r="H59" s="13"/>
      <c r="I59" s="13"/>
      <c r="J59" s="13"/>
      <c r="K59" s="8"/>
      <c r="L59" s="9"/>
    </row>
    <row r="60">
      <c r="A60" s="10"/>
      <c r="B60" s="10"/>
      <c r="C60" s="10"/>
      <c r="D60" s="10"/>
      <c r="E60" s="29"/>
      <c r="F60" s="13"/>
      <c r="G60" s="13"/>
      <c r="H60" s="13"/>
      <c r="I60" s="13"/>
      <c r="J60" s="13"/>
      <c r="K60" s="8"/>
      <c r="L60" s="9"/>
    </row>
    <row r="61">
      <c r="A61" s="10"/>
      <c r="B61" s="10"/>
      <c r="C61" s="10"/>
      <c r="D61" s="10"/>
      <c r="E61" s="29"/>
      <c r="F61" s="13"/>
      <c r="G61" s="13"/>
      <c r="H61" s="13"/>
      <c r="I61" s="13"/>
      <c r="J61" s="13"/>
      <c r="K61" s="8"/>
      <c r="L61" s="9"/>
    </row>
    <row r="62">
      <c r="A62" s="10"/>
      <c r="B62" s="10"/>
      <c r="C62" s="10"/>
      <c r="D62" s="10"/>
      <c r="E62" s="29"/>
      <c r="F62" s="13"/>
      <c r="G62" s="13"/>
      <c r="H62" s="13"/>
      <c r="I62" s="13"/>
      <c r="J62" s="13"/>
      <c r="K62" s="8"/>
      <c r="L62" s="9"/>
    </row>
    <row r="63">
      <c r="A63" s="10"/>
      <c r="B63" s="10"/>
      <c r="C63" s="10"/>
      <c r="D63" s="10"/>
      <c r="E63" s="29"/>
      <c r="F63" s="13"/>
      <c r="G63" s="13"/>
      <c r="H63" s="13"/>
      <c r="I63" s="13"/>
      <c r="J63" s="13"/>
      <c r="K63" s="8"/>
      <c r="L63" s="9"/>
    </row>
    <row r="64">
      <c r="A64" s="10"/>
      <c r="B64" s="10"/>
      <c r="C64" s="10"/>
      <c r="D64" s="10"/>
      <c r="E64" s="29"/>
      <c r="F64" s="13"/>
      <c r="G64" s="13"/>
      <c r="H64" s="13"/>
      <c r="I64" s="13"/>
      <c r="J64" s="13"/>
      <c r="K64" s="8"/>
      <c r="L64" s="9"/>
    </row>
    <row r="65">
      <c r="A65" s="10"/>
      <c r="B65" s="10"/>
      <c r="C65" s="10"/>
      <c r="D65" s="10"/>
      <c r="E65" s="29"/>
      <c r="F65" s="13"/>
      <c r="G65" s="13"/>
      <c r="H65" s="13"/>
      <c r="I65" s="13"/>
      <c r="J65" s="13"/>
      <c r="K65" s="8"/>
      <c r="L65" s="9"/>
    </row>
    <row r="66">
      <c r="A66" s="10"/>
      <c r="B66" s="10"/>
      <c r="C66" s="10"/>
      <c r="D66" s="10"/>
      <c r="E66" s="29"/>
      <c r="F66" s="13"/>
      <c r="G66" s="13"/>
      <c r="H66" s="13"/>
      <c r="I66" s="13"/>
      <c r="J66" s="13"/>
      <c r="K66" s="8"/>
      <c r="L66" s="9"/>
    </row>
    <row r="67">
      <c r="A67" s="10"/>
      <c r="B67" s="10"/>
      <c r="C67" s="10"/>
      <c r="D67" s="10"/>
      <c r="E67" s="29"/>
      <c r="F67" s="13"/>
      <c r="G67" s="13"/>
      <c r="H67" s="13"/>
      <c r="I67" s="13"/>
      <c r="J67" s="13"/>
      <c r="K67" s="8"/>
      <c r="L67" s="9"/>
    </row>
    <row r="68">
      <c r="A68" s="10"/>
      <c r="B68" s="10"/>
      <c r="C68" s="10"/>
      <c r="D68" s="10"/>
      <c r="E68" s="29"/>
      <c r="F68" s="13"/>
      <c r="G68" s="13"/>
      <c r="H68" s="13"/>
      <c r="I68" s="13"/>
      <c r="J68" s="13"/>
      <c r="K68" s="8"/>
      <c r="L68" s="9"/>
    </row>
    <row r="69">
      <c r="A69" s="10"/>
      <c r="B69" s="10"/>
      <c r="C69" s="10"/>
      <c r="D69" s="10"/>
      <c r="E69" s="29"/>
      <c r="F69" s="13"/>
      <c r="G69" s="13"/>
      <c r="H69" s="13"/>
      <c r="I69" s="13"/>
      <c r="J69" s="13"/>
      <c r="K69" s="8"/>
      <c r="L69" s="9"/>
    </row>
    <row r="70">
      <c r="A70" s="10"/>
      <c r="B70" s="10"/>
      <c r="C70" s="10"/>
      <c r="D70" s="10"/>
      <c r="E70" s="29"/>
      <c r="F70" s="13"/>
      <c r="G70" s="13"/>
      <c r="H70" s="13"/>
      <c r="I70" s="13"/>
      <c r="J70" s="13"/>
      <c r="K70" s="8"/>
      <c r="L70" s="9"/>
    </row>
    <row r="71">
      <c r="A71" s="10"/>
      <c r="B71" s="10"/>
      <c r="C71" s="10"/>
      <c r="D71" s="10"/>
      <c r="E71" s="29"/>
      <c r="F71" s="13"/>
      <c r="G71" s="13"/>
      <c r="H71" s="13"/>
      <c r="I71" s="13"/>
      <c r="J71" s="13"/>
      <c r="K71" s="8"/>
      <c r="L71" s="9"/>
    </row>
    <row r="72">
      <c r="A72" s="10"/>
      <c r="B72" s="10"/>
      <c r="C72" s="10"/>
      <c r="D72" s="10"/>
      <c r="E72" s="29"/>
      <c r="F72" s="13"/>
      <c r="G72" s="13"/>
      <c r="H72" s="13"/>
      <c r="I72" s="13"/>
      <c r="J72" s="13"/>
      <c r="K72" s="8"/>
      <c r="L72" s="9"/>
    </row>
    <row r="73">
      <c r="A73" s="10"/>
      <c r="B73" s="10"/>
      <c r="C73" s="10"/>
      <c r="D73" s="10"/>
      <c r="E73" s="29"/>
      <c r="F73" s="13"/>
      <c r="G73" s="13"/>
      <c r="H73" s="13"/>
      <c r="I73" s="13"/>
      <c r="J73" s="13"/>
      <c r="K73" s="8"/>
      <c r="L73" s="9"/>
    </row>
    <row r="74">
      <c r="A74" s="10"/>
      <c r="B74" s="10"/>
      <c r="C74" s="10"/>
      <c r="D74" s="10"/>
      <c r="E74" s="29"/>
      <c r="F74" s="13"/>
      <c r="G74" s="13"/>
      <c r="H74" s="13"/>
      <c r="I74" s="13"/>
      <c r="J74" s="13"/>
      <c r="K74" s="8"/>
      <c r="L74" s="9"/>
    </row>
    <row r="75">
      <c r="A75" s="10"/>
      <c r="B75" s="10"/>
      <c r="C75" s="10"/>
      <c r="D75" s="10"/>
      <c r="E75" s="29"/>
      <c r="F75" s="13"/>
      <c r="G75" s="13"/>
      <c r="H75" s="13"/>
      <c r="I75" s="13"/>
      <c r="J75" s="13"/>
      <c r="K75" s="8"/>
      <c r="L75" s="9"/>
    </row>
    <row r="76">
      <c r="A76" s="10"/>
      <c r="B76" s="10"/>
      <c r="C76" s="10"/>
      <c r="D76" s="10"/>
      <c r="E76" s="29"/>
      <c r="F76" s="13"/>
      <c r="G76" s="13"/>
      <c r="H76" s="13"/>
      <c r="I76" s="13"/>
      <c r="J76" s="13"/>
      <c r="K76" s="8"/>
      <c r="L76" s="9"/>
    </row>
    <row r="77">
      <c r="A77" s="10"/>
      <c r="B77" s="10"/>
      <c r="C77" s="10"/>
      <c r="D77" s="10"/>
      <c r="E77" s="29"/>
      <c r="F77" s="13"/>
      <c r="G77" s="13"/>
      <c r="H77" s="13"/>
      <c r="I77" s="13"/>
      <c r="J77" s="13"/>
      <c r="K77" s="8"/>
      <c r="L77" s="9"/>
    </row>
    <row r="78">
      <c r="A78" s="10"/>
      <c r="B78" s="10"/>
      <c r="C78" s="10"/>
      <c r="D78" s="10"/>
      <c r="E78" s="29"/>
      <c r="F78" s="13"/>
      <c r="G78" s="13"/>
      <c r="H78" s="13"/>
      <c r="I78" s="13"/>
      <c r="J78" s="13"/>
      <c r="K78" s="8"/>
      <c r="L78" s="9"/>
    </row>
    <row r="79">
      <c r="A79" s="10"/>
      <c r="B79" s="10"/>
      <c r="C79" s="10"/>
      <c r="D79" s="10"/>
      <c r="E79" s="29"/>
      <c r="F79" s="13"/>
      <c r="G79" s="13"/>
      <c r="H79" s="13"/>
      <c r="I79" s="13"/>
      <c r="J79" s="13"/>
      <c r="K79" s="8"/>
      <c r="L79" s="9"/>
    </row>
    <row r="80">
      <c r="A80" s="10"/>
      <c r="B80" s="10"/>
      <c r="C80" s="10"/>
      <c r="D80" s="10"/>
      <c r="E80" s="29"/>
      <c r="F80" s="13"/>
      <c r="G80" s="13"/>
      <c r="H80" s="13"/>
      <c r="I80" s="13"/>
      <c r="J80" s="13"/>
      <c r="K80" s="8"/>
      <c r="L80" s="9"/>
    </row>
    <row r="81">
      <c r="A81" s="10"/>
      <c r="B81" s="10"/>
      <c r="C81" s="10"/>
      <c r="D81" s="10"/>
      <c r="E81" s="29"/>
      <c r="F81" s="13"/>
      <c r="G81" s="13"/>
      <c r="H81" s="13"/>
      <c r="I81" s="13"/>
      <c r="J81" s="13"/>
      <c r="K81" s="8"/>
      <c r="L81" s="9"/>
    </row>
    <row r="82">
      <c r="A82" s="10"/>
      <c r="B82" s="10"/>
      <c r="C82" s="10"/>
      <c r="D82" s="10"/>
      <c r="E82" s="29"/>
      <c r="F82" s="13"/>
      <c r="G82" s="13"/>
      <c r="H82" s="13"/>
      <c r="I82" s="13"/>
      <c r="J82" s="13"/>
      <c r="K82" s="8"/>
      <c r="L82" s="9"/>
    </row>
    <row r="83">
      <c r="A83" s="10"/>
      <c r="B83" s="10"/>
      <c r="C83" s="10"/>
      <c r="D83" s="10"/>
      <c r="E83" s="29"/>
      <c r="F83" s="13"/>
      <c r="G83" s="13"/>
      <c r="H83" s="13"/>
      <c r="I83" s="13"/>
      <c r="J83" s="13"/>
      <c r="K83" s="8"/>
      <c r="L83" s="9"/>
    </row>
    <row r="84">
      <c r="A84" s="10"/>
      <c r="B84" s="10"/>
      <c r="C84" s="10"/>
      <c r="D84" s="10"/>
      <c r="E84" s="29"/>
      <c r="F84" s="13"/>
      <c r="G84" s="13"/>
      <c r="H84" s="13"/>
      <c r="I84" s="13"/>
      <c r="J84" s="13"/>
      <c r="K84" s="8"/>
      <c r="L84" s="9"/>
    </row>
    <row r="85">
      <c r="A85" s="10"/>
      <c r="B85" s="10"/>
      <c r="C85" s="10"/>
      <c r="D85" s="10"/>
      <c r="E85" s="29"/>
      <c r="F85" s="13"/>
      <c r="G85" s="13"/>
      <c r="H85" s="13"/>
      <c r="I85" s="13"/>
      <c r="J85" s="13"/>
      <c r="K85" s="8"/>
      <c r="L85" s="9"/>
    </row>
    <row r="86">
      <c r="A86" s="10"/>
      <c r="B86" s="10"/>
      <c r="C86" s="10"/>
      <c r="D86" s="10"/>
      <c r="E86" s="29"/>
      <c r="F86" s="13"/>
      <c r="G86" s="13"/>
      <c r="H86" s="13"/>
      <c r="I86" s="13"/>
      <c r="J86" s="13"/>
      <c r="K86" s="8"/>
      <c r="L86" s="9"/>
    </row>
    <row r="87">
      <c r="A87" s="10"/>
      <c r="B87" s="10"/>
      <c r="C87" s="10"/>
      <c r="D87" s="10"/>
      <c r="E87" s="29"/>
      <c r="F87" s="13"/>
      <c r="G87" s="13"/>
      <c r="H87" s="13"/>
      <c r="I87" s="13"/>
      <c r="J87" s="13"/>
      <c r="K87" s="8"/>
      <c r="L87" s="9"/>
    </row>
    <row r="88">
      <c r="A88" s="10"/>
      <c r="B88" s="10"/>
      <c r="C88" s="10"/>
      <c r="D88" s="10"/>
      <c r="E88" s="29"/>
      <c r="F88" s="13"/>
      <c r="G88" s="13"/>
      <c r="H88" s="13"/>
      <c r="I88" s="13"/>
      <c r="J88" s="13"/>
      <c r="K88" s="8"/>
      <c r="L88" s="9"/>
    </row>
    <row r="89">
      <c r="A89" s="10"/>
      <c r="B89" s="10"/>
      <c r="C89" s="10"/>
      <c r="D89" s="10"/>
      <c r="E89" s="29"/>
      <c r="F89" s="13"/>
      <c r="G89" s="13"/>
      <c r="H89" s="13"/>
      <c r="I89" s="13"/>
      <c r="J89" s="13"/>
      <c r="K89" s="8"/>
      <c r="L89" s="9"/>
    </row>
    <row r="90">
      <c r="A90" s="10"/>
      <c r="B90" s="10"/>
      <c r="C90" s="10"/>
      <c r="D90" s="10"/>
      <c r="E90" s="29"/>
      <c r="F90" s="13"/>
      <c r="G90" s="13"/>
      <c r="H90" s="13"/>
      <c r="I90" s="13"/>
      <c r="J90" s="13"/>
      <c r="K90" s="8"/>
      <c r="L90" s="9"/>
    </row>
    <row r="91">
      <c r="A91" s="10"/>
      <c r="B91" s="10"/>
      <c r="C91" s="10"/>
      <c r="D91" s="10"/>
      <c r="E91" s="29"/>
      <c r="F91" s="13"/>
      <c r="G91" s="13"/>
      <c r="H91" s="13"/>
      <c r="I91" s="13"/>
      <c r="J91" s="13"/>
      <c r="K91" s="8"/>
      <c r="L91" s="9"/>
    </row>
    <row r="92">
      <c r="A92" s="10"/>
      <c r="B92" s="10"/>
      <c r="C92" s="10"/>
      <c r="D92" s="10"/>
      <c r="E92" s="29"/>
      <c r="F92" s="13"/>
      <c r="G92" s="13"/>
      <c r="H92" s="13"/>
      <c r="I92" s="13"/>
      <c r="J92" s="13"/>
      <c r="K92" s="8"/>
      <c r="L92" s="9"/>
    </row>
    <row r="93">
      <c r="A93" s="10"/>
      <c r="B93" s="10"/>
      <c r="C93" s="10"/>
      <c r="D93" s="10"/>
      <c r="E93" s="29"/>
      <c r="F93" s="13"/>
      <c r="G93" s="13"/>
      <c r="H93" s="13"/>
      <c r="I93" s="13"/>
      <c r="J93" s="13"/>
      <c r="K93" s="8"/>
      <c r="L93" s="9"/>
    </row>
    <row r="94">
      <c r="A94" s="10"/>
      <c r="B94" s="10"/>
      <c r="C94" s="10"/>
      <c r="D94" s="10"/>
      <c r="E94" s="29"/>
      <c r="F94" s="13"/>
      <c r="G94" s="13"/>
      <c r="H94" s="13"/>
      <c r="I94" s="13"/>
      <c r="J94" s="13"/>
      <c r="K94" s="8"/>
      <c r="L94" s="9"/>
    </row>
    <row r="95">
      <c r="A95" s="10"/>
      <c r="B95" s="10"/>
      <c r="C95" s="10"/>
      <c r="D95" s="10"/>
      <c r="E95" s="29"/>
      <c r="F95" s="13"/>
      <c r="G95" s="13"/>
      <c r="H95" s="13"/>
      <c r="I95" s="13"/>
      <c r="J95" s="13"/>
      <c r="K95" s="8"/>
      <c r="L95" s="9"/>
    </row>
    <row r="96">
      <c r="A96" s="10"/>
      <c r="B96" s="10"/>
      <c r="C96" s="10"/>
      <c r="D96" s="10"/>
      <c r="E96" s="29"/>
      <c r="F96" s="13"/>
      <c r="G96" s="13"/>
      <c r="H96" s="13"/>
      <c r="I96" s="13"/>
      <c r="J96" s="13"/>
      <c r="K96" s="8"/>
      <c r="L96" s="9"/>
    </row>
    <row r="97">
      <c r="A97" s="10"/>
      <c r="B97" s="10"/>
      <c r="C97" s="10"/>
      <c r="D97" s="10"/>
      <c r="E97" s="29"/>
      <c r="F97" s="13"/>
      <c r="G97" s="13"/>
      <c r="H97" s="13"/>
      <c r="I97" s="13"/>
      <c r="J97" s="13"/>
      <c r="K97" s="8"/>
      <c r="L97" s="9"/>
    </row>
    <row r="98">
      <c r="A98" s="10"/>
      <c r="B98" s="10"/>
      <c r="C98" s="10"/>
      <c r="D98" s="10"/>
      <c r="E98" s="29"/>
      <c r="F98" s="13"/>
      <c r="G98" s="13"/>
      <c r="H98" s="13"/>
      <c r="I98" s="13"/>
      <c r="J98" s="13"/>
      <c r="K98" s="8"/>
      <c r="L98" s="9"/>
    </row>
    <row r="99">
      <c r="A99" s="10"/>
      <c r="B99" s="10"/>
      <c r="C99" s="10"/>
      <c r="D99" s="10"/>
      <c r="E99" s="29"/>
      <c r="F99" s="13"/>
      <c r="G99" s="13"/>
      <c r="H99" s="13"/>
      <c r="I99" s="13"/>
      <c r="J99" s="13"/>
      <c r="K99" s="8"/>
      <c r="L99" s="9"/>
    </row>
    <row r="100">
      <c r="A100" s="10"/>
      <c r="B100" s="10"/>
      <c r="C100" s="10"/>
      <c r="D100" s="10"/>
      <c r="E100" s="29"/>
      <c r="F100" s="13"/>
      <c r="G100" s="13"/>
      <c r="H100" s="13"/>
      <c r="I100" s="13"/>
      <c r="J100" s="13"/>
      <c r="K100" s="8"/>
      <c r="L100" s="9"/>
    </row>
    <row r="101">
      <c r="A101" s="10"/>
      <c r="B101" s="10"/>
      <c r="C101" s="10"/>
      <c r="D101" s="10"/>
      <c r="E101" s="29"/>
      <c r="F101" s="13"/>
      <c r="G101" s="13"/>
      <c r="H101" s="13"/>
      <c r="I101" s="13"/>
      <c r="J101" s="13"/>
      <c r="K101" s="8"/>
      <c r="L101" s="9"/>
    </row>
    <row r="102">
      <c r="A102" s="10"/>
      <c r="B102" s="10"/>
      <c r="C102" s="10"/>
      <c r="D102" s="10"/>
      <c r="E102" s="29"/>
      <c r="F102" s="13"/>
      <c r="G102" s="13"/>
      <c r="H102" s="13"/>
      <c r="I102" s="13"/>
      <c r="J102" s="13"/>
      <c r="K102" s="8"/>
      <c r="L102" s="9"/>
    </row>
    <row r="103">
      <c r="A103" s="10"/>
      <c r="B103" s="10"/>
      <c r="C103" s="10"/>
      <c r="D103" s="10"/>
      <c r="E103" s="29"/>
      <c r="F103" s="13"/>
      <c r="G103" s="13"/>
      <c r="H103" s="13"/>
      <c r="I103" s="13"/>
      <c r="J103" s="13"/>
      <c r="K103" s="8"/>
      <c r="L103" s="9"/>
    </row>
    <row r="104">
      <c r="A104" s="10"/>
      <c r="B104" s="10"/>
      <c r="C104" s="10"/>
      <c r="D104" s="10"/>
      <c r="E104" s="29"/>
      <c r="F104" s="13"/>
      <c r="G104" s="13"/>
      <c r="H104" s="13"/>
      <c r="I104" s="13"/>
      <c r="J104" s="13"/>
      <c r="K104" s="8"/>
      <c r="L104" s="9"/>
    </row>
    <row r="105">
      <c r="A105" s="10"/>
      <c r="B105" s="10"/>
      <c r="C105" s="10"/>
      <c r="D105" s="10"/>
      <c r="E105" s="29"/>
      <c r="F105" s="13"/>
      <c r="G105" s="13"/>
      <c r="H105" s="13"/>
      <c r="I105" s="13"/>
      <c r="J105" s="13"/>
      <c r="K105" s="8"/>
      <c r="L105" s="9"/>
    </row>
    <row r="106">
      <c r="A106" s="10"/>
      <c r="B106" s="10"/>
      <c r="C106" s="10"/>
      <c r="D106" s="10"/>
      <c r="E106" s="29"/>
      <c r="F106" s="13"/>
      <c r="G106" s="13"/>
      <c r="H106" s="13"/>
      <c r="I106" s="13"/>
      <c r="J106" s="13"/>
      <c r="K106" s="8"/>
      <c r="L106" s="9"/>
    </row>
    <row r="107">
      <c r="A107" s="10"/>
      <c r="B107" s="10"/>
      <c r="C107" s="10"/>
      <c r="D107" s="10"/>
      <c r="E107" s="29"/>
      <c r="F107" s="13"/>
      <c r="G107" s="13"/>
      <c r="H107" s="13"/>
      <c r="I107" s="13"/>
      <c r="J107" s="13"/>
      <c r="K107" s="8"/>
      <c r="L107" s="9"/>
    </row>
    <row r="108">
      <c r="A108" s="10"/>
      <c r="B108" s="10"/>
      <c r="C108" s="10"/>
      <c r="D108" s="10"/>
      <c r="E108" s="29"/>
      <c r="F108" s="13"/>
      <c r="G108" s="13"/>
      <c r="H108" s="13"/>
      <c r="I108" s="13"/>
      <c r="J108" s="13"/>
      <c r="K108" s="8"/>
      <c r="L108" s="9"/>
    </row>
    <row r="109">
      <c r="A109" s="10"/>
      <c r="B109" s="10"/>
      <c r="C109" s="10"/>
      <c r="D109" s="10"/>
      <c r="E109" s="29"/>
      <c r="F109" s="13"/>
      <c r="G109" s="13"/>
      <c r="H109" s="13"/>
      <c r="I109" s="13"/>
      <c r="J109" s="13"/>
      <c r="K109" s="8"/>
      <c r="L109" s="9"/>
    </row>
    <row r="110">
      <c r="A110" s="10"/>
      <c r="B110" s="10"/>
      <c r="C110" s="10"/>
      <c r="D110" s="10"/>
      <c r="E110" s="29"/>
      <c r="F110" s="13"/>
      <c r="G110" s="13"/>
      <c r="H110" s="13"/>
      <c r="I110" s="13"/>
      <c r="J110" s="13"/>
      <c r="K110" s="8"/>
      <c r="L110" s="9"/>
    </row>
    <row r="111">
      <c r="A111" s="10"/>
      <c r="B111" s="10"/>
      <c r="C111" s="10"/>
      <c r="D111" s="10"/>
      <c r="E111" s="29"/>
      <c r="F111" s="13"/>
      <c r="G111" s="13"/>
      <c r="H111" s="13"/>
      <c r="I111" s="13"/>
      <c r="J111" s="13"/>
      <c r="K111" s="8"/>
      <c r="L111" s="9"/>
    </row>
    <row r="112">
      <c r="A112" s="10"/>
      <c r="B112" s="10"/>
      <c r="C112" s="10"/>
      <c r="D112" s="10"/>
      <c r="E112" s="29"/>
      <c r="F112" s="13"/>
      <c r="G112" s="13"/>
      <c r="H112" s="13"/>
      <c r="I112" s="13"/>
      <c r="J112" s="13"/>
      <c r="K112" s="8"/>
      <c r="L112" s="9"/>
    </row>
    <row r="113">
      <c r="A113" s="10"/>
      <c r="B113" s="10"/>
      <c r="C113" s="10"/>
      <c r="D113" s="10"/>
      <c r="E113" s="29"/>
      <c r="F113" s="13"/>
      <c r="G113" s="13"/>
      <c r="H113" s="13"/>
      <c r="I113" s="13"/>
      <c r="J113" s="13"/>
      <c r="K113" s="8"/>
      <c r="L113" s="9"/>
    </row>
    <row r="114">
      <c r="A114" s="10"/>
      <c r="B114" s="10"/>
      <c r="C114" s="10"/>
      <c r="D114" s="10"/>
      <c r="E114" s="29"/>
      <c r="F114" s="13"/>
      <c r="G114" s="13"/>
      <c r="H114" s="13"/>
      <c r="I114" s="13"/>
      <c r="J114" s="13"/>
      <c r="K114" s="8"/>
      <c r="L114" s="9"/>
    </row>
    <row r="115">
      <c r="A115" s="10"/>
      <c r="B115" s="10"/>
      <c r="C115" s="10"/>
      <c r="D115" s="10"/>
      <c r="E115" s="29"/>
      <c r="F115" s="13"/>
      <c r="G115" s="13"/>
      <c r="H115" s="13"/>
      <c r="I115" s="13"/>
      <c r="J115" s="13"/>
      <c r="K115" s="8"/>
      <c r="L115" s="9"/>
    </row>
    <row r="116">
      <c r="A116" s="10"/>
      <c r="B116" s="10"/>
      <c r="C116" s="10"/>
      <c r="D116" s="10"/>
      <c r="E116" s="29"/>
      <c r="F116" s="13"/>
      <c r="G116" s="13"/>
      <c r="H116" s="13"/>
      <c r="I116" s="13"/>
      <c r="J116" s="13"/>
      <c r="K116" s="8"/>
      <c r="L116" s="9"/>
    </row>
    <row r="117">
      <c r="A117" s="10"/>
      <c r="B117" s="10"/>
      <c r="C117" s="10"/>
      <c r="D117" s="10"/>
      <c r="E117" s="29"/>
      <c r="F117" s="13"/>
      <c r="G117" s="13"/>
      <c r="H117" s="13"/>
      <c r="I117" s="13"/>
      <c r="J117" s="13"/>
      <c r="K117" s="8"/>
      <c r="L117" s="9"/>
    </row>
    <row r="118">
      <c r="A118" s="10"/>
      <c r="B118" s="10"/>
      <c r="C118" s="10"/>
      <c r="D118" s="10"/>
      <c r="E118" s="29"/>
      <c r="F118" s="13"/>
      <c r="G118" s="13"/>
      <c r="H118" s="13"/>
      <c r="I118" s="13"/>
      <c r="J118" s="13"/>
      <c r="K118" s="8"/>
      <c r="L118" s="9"/>
    </row>
    <row r="119">
      <c r="A119" s="10"/>
      <c r="B119" s="10"/>
      <c r="C119" s="10"/>
      <c r="D119" s="10"/>
      <c r="E119" s="29"/>
      <c r="F119" s="13"/>
      <c r="G119" s="13"/>
      <c r="H119" s="13"/>
      <c r="I119" s="13"/>
      <c r="J119" s="13"/>
      <c r="K119" s="8"/>
      <c r="L119" s="9"/>
    </row>
    <row r="120">
      <c r="A120" s="10"/>
      <c r="B120" s="10"/>
      <c r="C120" s="10"/>
      <c r="D120" s="10"/>
      <c r="E120" s="29"/>
      <c r="F120" s="13"/>
      <c r="G120" s="13"/>
      <c r="H120" s="13"/>
      <c r="I120" s="13"/>
      <c r="J120" s="13"/>
      <c r="K120" s="8"/>
      <c r="L120" s="9"/>
    </row>
    <row r="121">
      <c r="A121" s="10"/>
      <c r="B121" s="10"/>
      <c r="C121" s="10"/>
      <c r="D121" s="10"/>
      <c r="E121" s="29"/>
      <c r="F121" s="13"/>
      <c r="G121" s="13"/>
      <c r="H121" s="13"/>
      <c r="I121" s="13"/>
      <c r="J121" s="13"/>
      <c r="K121" s="8"/>
      <c r="L121" s="9"/>
    </row>
    <row r="122">
      <c r="A122" s="10"/>
      <c r="B122" s="10"/>
      <c r="C122" s="10"/>
      <c r="D122" s="10"/>
      <c r="E122" s="29"/>
      <c r="F122" s="13"/>
      <c r="G122" s="13"/>
      <c r="H122" s="13"/>
      <c r="I122" s="13"/>
      <c r="J122" s="13"/>
      <c r="K122" s="8"/>
      <c r="L122" s="9"/>
    </row>
    <row r="123">
      <c r="A123" s="10"/>
      <c r="B123" s="10"/>
      <c r="C123" s="10"/>
      <c r="D123" s="10"/>
      <c r="E123" s="29"/>
      <c r="F123" s="13"/>
      <c r="G123" s="13"/>
      <c r="H123" s="13"/>
      <c r="I123" s="13"/>
      <c r="J123" s="13"/>
      <c r="K123" s="8"/>
      <c r="L123" s="9"/>
    </row>
    <row r="124">
      <c r="A124" s="10"/>
      <c r="B124" s="10"/>
      <c r="C124" s="10"/>
      <c r="D124" s="10"/>
      <c r="E124" s="29"/>
      <c r="F124" s="13"/>
      <c r="G124" s="13"/>
      <c r="H124" s="13"/>
      <c r="I124" s="13"/>
      <c r="J124" s="13"/>
      <c r="K124" s="8"/>
      <c r="L124" s="9"/>
    </row>
    <row r="125">
      <c r="A125" s="10"/>
      <c r="B125" s="10"/>
      <c r="C125" s="10"/>
      <c r="D125" s="10"/>
      <c r="E125" s="29"/>
      <c r="F125" s="13"/>
      <c r="G125" s="13"/>
      <c r="H125" s="13"/>
      <c r="I125" s="13"/>
      <c r="J125" s="13"/>
      <c r="K125" s="8"/>
      <c r="L125" s="9"/>
    </row>
    <row r="126">
      <c r="A126" s="10"/>
      <c r="B126" s="10"/>
      <c r="C126" s="10"/>
      <c r="D126" s="10"/>
      <c r="E126" s="29"/>
      <c r="F126" s="13"/>
      <c r="G126" s="13"/>
      <c r="H126" s="13"/>
      <c r="I126" s="13"/>
      <c r="J126" s="13"/>
      <c r="K126" s="8"/>
      <c r="L126" s="9"/>
    </row>
    <row r="127">
      <c r="A127" s="10"/>
      <c r="B127" s="10"/>
      <c r="C127" s="10"/>
      <c r="D127" s="10"/>
      <c r="E127" s="29"/>
      <c r="F127" s="13"/>
      <c r="G127" s="13"/>
      <c r="H127" s="13"/>
      <c r="I127" s="13"/>
      <c r="J127" s="13"/>
      <c r="K127" s="8"/>
      <c r="L127" s="9"/>
    </row>
    <row r="128">
      <c r="A128" s="10"/>
      <c r="B128" s="10"/>
      <c r="C128" s="10"/>
      <c r="D128" s="10"/>
      <c r="E128" s="29"/>
      <c r="F128" s="13"/>
      <c r="G128" s="13"/>
      <c r="H128" s="13"/>
      <c r="I128" s="13"/>
      <c r="J128" s="13"/>
      <c r="K128" s="8"/>
      <c r="L128" s="9"/>
    </row>
    <row r="129">
      <c r="A129" s="10"/>
      <c r="B129" s="10"/>
      <c r="C129" s="10"/>
      <c r="D129" s="10"/>
      <c r="E129" s="29"/>
      <c r="F129" s="13"/>
      <c r="G129" s="13"/>
      <c r="H129" s="13"/>
      <c r="I129" s="13"/>
      <c r="J129" s="13"/>
      <c r="K129" s="8"/>
      <c r="L129" s="9"/>
    </row>
    <row r="130">
      <c r="A130" s="10"/>
      <c r="B130" s="10"/>
      <c r="C130" s="10"/>
      <c r="D130" s="10"/>
      <c r="E130" s="29"/>
      <c r="F130" s="13"/>
      <c r="G130" s="13"/>
      <c r="H130" s="13"/>
      <c r="I130" s="13"/>
      <c r="J130" s="13"/>
      <c r="K130" s="8"/>
      <c r="L130" s="9"/>
    </row>
    <row r="131">
      <c r="A131" s="10"/>
      <c r="B131" s="10"/>
      <c r="C131" s="10"/>
      <c r="D131" s="10"/>
      <c r="E131" s="29"/>
      <c r="F131" s="13"/>
      <c r="G131" s="13"/>
      <c r="H131" s="13"/>
      <c r="I131" s="13"/>
      <c r="J131" s="13"/>
      <c r="K131" s="8"/>
      <c r="L131" s="9"/>
    </row>
    <row r="132">
      <c r="A132" s="10"/>
      <c r="B132" s="10"/>
      <c r="C132" s="10"/>
      <c r="D132" s="10"/>
      <c r="E132" s="29"/>
      <c r="F132" s="13"/>
      <c r="G132" s="13"/>
      <c r="H132" s="13"/>
      <c r="I132" s="13"/>
      <c r="J132" s="13"/>
      <c r="K132" s="8"/>
      <c r="L132" s="9"/>
    </row>
    <row r="133">
      <c r="A133" s="10"/>
      <c r="B133" s="10"/>
      <c r="C133" s="10"/>
      <c r="D133" s="10"/>
      <c r="E133" s="29"/>
      <c r="F133" s="13"/>
      <c r="G133" s="13"/>
      <c r="H133" s="13"/>
      <c r="I133" s="13"/>
      <c r="J133" s="13"/>
      <c r="K133" s="8"/>
      <c r="L133" s="9"/>
    </row>
    <row r="134">
      <c r="A134" s="10"/>
      <c r="B134" s="10"/>
      <c r="C134" s="10"/>
      <c r="D134" s="10"/>
      <c r="E134" s="29"/>
      <c r="F134" s="13"/>
      <c r="G134" s="13"/>
      <c r="H134" s="13"/>
      <c r="I134" s="13"/>
      <c r="J134" s="13"/>
      <c r="K134" s="8"/>
      <c r="L134" s="9"/>
    </row>
    <row r="135">
      <c r="A135" s="10"/>
      <c r="B135" s="10"/>
      <c r="C135" s="10"/>
      <c r="D135" s="10"/>
      <c r="E135" s="29"/>
      <c r="F135" s="13"/>
      <c r="G135" s="13"/>
      <c r="H135" s="13"/>
      <c r="I135" s="13"/>
      <c r="J135" s="13"/>
      <c r="K135" s="8"/>
      <c r="L135" s="9"/>
    </row>
    <row r="136">
      <c r="A136" s="10"/>
      <c r="B136" s="10"/>
      <c r="C136" s="10"/>
      <c r="D136" s="10"/>
      <c r="E136" s="29"/>
      <c r="F136" s="13"/>
      <c r="G136" s="13"/>
      <c r="H136" s="13"/>
      <c r="I136" s="13"/>
      <c r="J136" s="13"/>
      <c r="K136" s="8"/>
      <c r="L136" s="9"/>
    </row>
    <row r="137">
      <c r="A137" s="10"/>
      <c r="B137" s="10"/>
      <c r="C137" s="10"/>
      <c r="D137" s="10"/>
      <c r="E137" s="29"/>
      <c r="F137" s="13"/>
      <c r="G137" s="13"/>
      <c r="H137" s="13"/>
      <c r="I137" s="13"/>
      <c r="J137" s="13"/>
      <c r="K137" s="8"/>
      <c r="L137" s="9"/>
    </row>
    <row r="138">
      <c r="A138" s="10"/>
      <c r="B138" s="10"/>
      <c r="C138" s="10"/>
      <c r="D138" s="10"/>
      <c r="E138" s="29"/>
      <c r="F138" s="13"/>
      <c r="G138" s="13"/>
      <c r="H138" s="13"/>
      <c r="I138" s="13"/>
      <c r="J138" s="13"/>
      <c r="K138" s="8"/>
      <c r="L138" s="9"/>
    </row>
    <row r="139">
      <c r="A139" s="10"/>
      <c r="B139" s="10"/>
      <c r="C139" s="10"/>
      <c r="D139" s="10"/>
      <c r="E139" s="29"/>
      <c r="F139" s="13"/>
      <c r="G139" s="13"/>
      <c r="H139" s="13"/>
      <c r="I139" s="13"/>
      <c r="J139" s="13"/>
      <c r="K139" s="8"/>
      <c r="L139" s="9"/>
    </row>
    <row r="140">
      <c r="A140" s="10"/>
      <c r="B140" s="10"/>
      <c r="C140" s="10"/>
      <c r="D140" s="10"/>
      <c r="E140" s="29"/>
      <c r="F140" s="13"/>
      <c r="G140" s="13"/>
      <c r="H140" s="13"/>
      <c r="I140" s="13"/>
      <c r="J140" s="13"/>
      <c r="K140" s="8"/>
      <c r="L140" s="9"/>
    </row>
    <row r="141">
      <c r="A141" s="10"/>
      <c r="B141" s="10"/>
      <c r="C141" s="10"/>
      <c r="D141" s="10"/>
      <c r="E141" s="29"/>
      <c r="F141" s="13"/>
      <c r="G141" s="13"/>
      <c r="H141" s="13"/>
      <c r="I141" s="13"/>
      <c r="J141" s="13"/>
      <c r="K141" s="8"/>
      <c r="L141" s="9"/>
    </row>
    <row r="142">
      <c r="A142" s="10"/>
      <c r="B142" s="10"/>
      <c r="C142" s="10"/>
      <c r="D142" s="10"/>
      <c r="E142" s="29"/>
      <c r="F142" s="13"/>
      <c r="G142" s="13"/>
      <c r="H142" s="13"/>
      <c r="I142" s="13"/>
      <c r="J142" s="13"/>
      <c r="K142" s="8"/>
      <c r="L142" s="9"/>
    </row>
    <row r="143">
      <c r="A143" s="10"/>
      <c r="B143" s="10"/>
      <c r="C143" s="10"/>
      <c r="D143" s="10"/>
      <c r="E143" s="29"/>
      <c r="F143" s="13"/>
      <c r="G143" s="13"/>
      <c r="H143" s="13"/>
      <c r="I143" s="13"/>
      <c r="J143" s="13"/>
      <c r="K143" s="8"/>
      <c r="L143" s="9"/>
    </row>
    <row r="144">
      <c r="A144" s="10"/>
      <c r="B144" s="10"/>
      <c r="C144" s="10"/>
      <c r="D144" s="10"/>
      <c r="E144" s="29"/>
      <c r="F144" s="13"/>
      <c r="G144" s="13"/>
      <c r="H144" s="13"/>
      <c r="I144" s="13"/>
      <c r="J144" s="13"/>
      <c r="K144" s="8"/>
      <c r="L144" s="9"/>
    </row>
    <row r="145">
      <c r="A145" s="10"/>
      <c r="B145" s="10"/>
      <c r="C145" s="10"/>
      <c r="D145" s="10"/>
      <c r="E145" s="29"/>
      <c r="F145" s="13"/>
      <c r="G145" s="13"/>
      <c r="H145" s="13"/>
      <c r="I145" s="13"/>
      <c r="J145" s="13"/>
      <c r="K145" s="8"/>
      <c r="L145" s="9"/>
    </row>
    <row r="146">
      <c r="A146" s="10"/>
      <c r="B146" s="10"/>
      <c r="C146" s="10"/>
      <c r="D146" s="10"/>
      <c r="E146" s="29"/>
      <c r="F146" s="13"/>
      <c r="G146" s="13"/>
      <c r="H146" s="13"/>
      <c r="I146" s="13"/>
      <c r="J146" s="13"/>
      <c r="K146" s="8"/>
      <c r="L146" s="9"/>
    </row>
    <row r="147">
      <c r="A147" s="10"/>
      <c r="B147" s="10"/>
      <c r="C147" s="10"/>
      <c r="D147" s="10"/>
      <c r="E147" s="29"/>
      <c r="F147" s="13"/>
      <c r="G147" s="13"/>
      <c r="H147" s="13"/>
      <c r="I147" s="13"/>
      <c r="J147" s="13"/>
      <c r="K147" s="8"/>
      <c r="L147" s="9"/>
    </row>
    <row r="148">
      <c r="A148" s="10"/>
      <c r="B148" s="10"/>
      <c r="C148" s="10"/>
      <c r="D148" s="10"/>
      <c r="E148" s="29"/>
      <c r="F148" s="13"/>
      <c r="G148" s="13"/>
      <c r="H148" s="13"/>
      <c r="I148" s="13"/>
      <c r="J148" s="13"/>
      <c r="K148" s="8"/>
      <c r="L148" s="9"/>
    </row>
    <row r="149">
      <c r="A149" s="10"/>
      <c r="B149" s="10"/>
      <c r="C149" s="10"/>
      <c r="D149" s="10"/>
      <c r="E149" s="29"/>
      <c r="F149" s="13"/>
      <c r="G149" s="13"/>
      <c r="H149" s="13"/>
      <c r="I149" s="13"/>
      <c r="J149" s="13"/>
      <c r="K149" s="8"/>
      <c r="L149" s="9"/>
    </row>
    <row r="150">
      <c r="A150" s="10"/>
      <c r="B150" s="10"/>
      <c r="C150" s="10"/>
      <c r="D150" s="10"/>
      <c r="E150" s="29"/>
      <c r="F150" s="13"/>
      <c r="G150" s="13"/>
      <c r="H150" s="13"/>
      <c r="I150" s="13"/>
      <c r="J150" s="13"/>
      <c r="K150" s="8"/>
      <c r="L150" s="9"/>
    </row>
    <row r="151">
      <c r="A151" s="10"/>
      <c r="B151" s="10"/>
      <c r="C151" s="10"/>
      <c r="D151" s="10"/>
      <c r="E151" s="29"/>
      <c r="F151" s="13"/>
      <c r="G151" s="13"/>
      <c r="H151" s="13"/>
      <c r="I151" s="13"/>
      <c r="J151" s="13"/>
      <c r="K151" s="8"/>
      <c r="L151" s="9"/>
    </row>
    <row r="152">
      <c r="A152" s="10"/>
      <c r="B152" s="10"/>
      <c r="C152" s="10"/>
      <c r="D152" s="10"/>
      <c r="E152" s="29"/>
      <c r="F152" s="13"/>
      <c r="G152" s="13"/>
      <c r="H152" s="13"/>
      <c r="I152" s="13"/>
      <c r="J152" s="13"/>
      <c r="K152" s="8"/>
      <c r="L152" s="9"/>
    </row>
    <row r="153">
      <c r="A153" s="10"/>
      <c r="B153" s="10"/>
      <c r="C153" s="10"/>
      <c r="D153" s="10"/>
      <c r="E153" s="29"/>
      <c r="F153" s="13"/>
      <c r="G153" s="13"/>
      <c r="H153" s="13"/>
      <c r="I153" s="13"/>
      <c r="J153" s="13"/>
      <c r="K153" s="8"/>
      <c r="L153" s="9"/>
    </row>
    <row r="154">
      <c r="A154" s="10"/>
      <c r="B154" s="10"/>
      <c r="C154" s="10"/>
      <c r="D154" s="10"/>
      <c r="E154" s="29"/>
      <c r="F154" s="13"/>
      <c r="G154" s="13"/>
      <c r="H154" s="13"/>
      <c r="I154" s="13"/>
      <c r="J154" s="13"/>
      <c r="K154" s="8"/>
      <c r="L154" s="9"/>
    </row>
    <row r="155">
      <c r="A155" s="10"/>
      <c r="B155" s="10"/>
      <c r="C155" s="10"/>
      <c r="D155" s="10"/>
      <c r="E155" s="29"/>
      <c r="F155" s="13"/>
      <c r="G155" s="13"/>
      <c r="H155" s="13"/>
      <c r="I155" s="13"/>
      <c r="J155" s="13"/>
      <c r="K155" s="8"/>
      <c r="L155" s="9"/>
    </row>
    <row r="156">
      <c r="A156" s="10"/>
      <c r="B156" s="10"/>
      <c r="C156" s="10"/>
      <c r="D156" s="10"/>
      <c r="E156" s="29"/>
      <c r="F156" s="13"/>
      <c r="G156" s="13"/>
      <c r="H156" s="13"/>
      <c r="I156" s="13"/>
      <c r="J156" s="13"/>
      <c r="K156" s="8"/>
      <c r="L156" s="9"/>
    </row>
    <row r="157">
      <c r="A157" s="10"/>
      <c r="B157" s="10"/>
      <c r="C157" s="10"/>
      <c r="D157" s="10"/>
      <c r="E157" s="29"/>
      <c r="F157" s="13"/>
      <c r="G157" s="13"/>
      <c r="H157" s="13"/>
      <c r="I157" s="13"/>
      <c r="J157" s="13"/>
      <c r="K157" s="8"/>
      <c r="L157" s="9"/>
    </row>
    <row r="158">
      <c r="A158" s="10"/>
      <c r="B158" s="10"/>
      <c r="C158" s="10"/>
      <c r="D158" s="10"/>
      <c r="E158" s="29"/>
      <c r="F158" s="13"/>
      <c r="G158" s="13"/>
      <c r="H158" s="13"/>
      <c r="I158" s="13"/>
      <c r="J158" s="13"/>
      <c r="K158" s="8"/>
      <c r="L158" s="9"/>
    </row>
    <row r="159">
      <c r="A159" s="10"/>
      <c r="B159" s="10"/>
      <c r="C159" s="10"/>
      <c r="D159" s="10"/>
      <c r="E159" s="29"/>
      <c r="F159" s="13"/>
      <c r="G159" s="13"/>
      <c r="H159" s="13"/>
      <c r="I159" s="13"/>
      <c r="J159" s="13"/>
      <c r="K159" s="8"/>
      <c r="L159" s="9"/>
    </row>
    <row r="160">
      <c r="A160" s="10"/>
      <c r="B160" s="10"/>
      <c r="C160" s="10"/>
      <c r="D160" s="10"/>
      <c r="E160" s="29"/>
      <c r="F160" s="13"/>
      <c r="G160" s="13"/>
      <c r="H160" s="13"/>
      <c r="I160" s="13"/>
      <c r="J160" s="13"/>
      <c r="K160" s="8"/>
      <c r="L160" s="9"/>
    </row>
    <row r="161">
      <c r="A161" s="10"/>
      <c r="B161" s="10"/>
      <c r="C161" s="10"/>
      <c r="D161" s="10"/>
      <c r="E161" s="29"/>
      <c r="F161" s="13"/>
      <c r="G161" s="13"/>
      <c r="H161" s="13"/>
      <c r="I161" s="13"/>
      <c r="J161" s="13"/>
      <c r="K161" s="8"/>
      <c r="L161" s="9"/>
    </row>
    <row r="162">
      <c r="A162" s="10"/>
      <c r="B162" s="10"/>
      <c r="C162" s="10"/>
      <c r="D162" s="10"/>
      <c r="E162" s="29"/>
      <c r="F162" s="13"/>
      <c r="G162" s="13"/>
      <c r="H162" s="13"/>
      <c r="I162" s="13"/>
      <c r="J162" s="13"/>
      <c r="K162" s="8"/>
      <c r="L162" s="9"/>
    </row>
    <row r="163">
      <c r="A163" s="10"/>
      <c r="B163" s="10"/>
      <c r="C163" s="10"/>
      <c r="D163" s="10"/>
      <c r="E163" s="29"/>
      <c r="F163" s="13"/>
      <c r="G163" s="13"/>
      <c r="H163" s="13"/>
      <c r="I163" s="13"/>
      <c r="J163" s="13"/>
      <c r="K163" s="8"/>
      <c r="L163" s="9"/>
    </row>
    <row r="164">
      <c r="A164" s="10"/>
      <c r="B164" s="10"/>
      <c r="C164" s="10"/>
      <c r="D164" s="10"/>
      <c r="E164" s="29"/>
      <c r="F164" s="13"/>
      <c r="G164" s="13"/>
      <c r="H164" s="13"/>
      <c r="I164" s="13"/>
      <c r="J164" s="13"/>
      <c r="K164" s="8"/>
      <c r="L164" s="9"/>
    </row>
    <row r="165">
      <c r="A165" s="10"/>
      <c r="B165" s="10"/>
      <c r="C165" s="10"/>
      <c r="D165" s="10"/>
      <c r="E165" s="29"/>
      <c r="F165" s="13"/>
      <c r="G165" s="13"/>
      <c r="H165" s="13"/>
      <c r="I165" s="13"/>
      <c r="J165" s="13"/>
      <c r="K165" s="8"/>
      <c r="L165" s="9"/>
    </row>
    <row r="166">
      <c r="A166" s="10"/>
      <c r="B166" s="10"/>
      <c r="C166" s="10"/>
      <c r="D166" s="10"/>
      <c r="E166" s="29"/>
      <c r="F166" s="13"/>
      <c r="G166" s="13"/>
      <c r="H166" s="13"/>
      <c r="I166" s="13"/>
      <c r="J166" s="13"/>
      <c r="K166" s="8"/>
      <c r="L166" s="9"/>
    </row>
    <row r="167">
      <c r="A167" s="10"/>
      <c r="B167" s="10"/>
      <c r="C167" s="10"/>
      <c r="D167" s="10"/>
      <c r="E167" s="29"/>
      <c r="F167" s="13"/>
      <c r="G167" s="13"/>
      <c r="H167" s="13"/>
      <c r="I167" s="13"/>
      <c r="J167" s="13"/>
      <c r="K167" s="8"/>
      <c r="L167" s="9"/>
    </row>
    <row r="168">
      <c r="A168" s="10"/>
      <c r="B168" s="10"/>
      <c r="C168" s="10"/>
      <c r="D168" s="10"/>
      <c r="E168" s="29"/>
      <c r="F168" s="13"/>
      <c r="G168" s="13"/>
      <c r="H168" s="13"/>
      <c r="I168" s="13"/>
      <c r="J168" s="13"/>
      <c r="K168" s="8"/>
      <c r="L168" s="9"/>
    </row>
    <row r="169">
      <c r="A169" s="10"/>
      <c r="B169" s="10"/>
      <c r="C169" s="10"/>
      <c r="D169" s="10"/>
      <c r="E169" s="29"/>
      <c r="F169" s="13"/>
      <c r="G169" s="13"/>
      <c r="H169" s="13"/>
      <c r="I169" s="13"/>
      <c r="J169" s="13"/>
      <c r="K169" s="8"/>
      <c r="L169" s="9"/>
    </row>
    <row r="170">
      <c r="A170" s="10"/>
      <c r="B170" s="10"/>
      <c r="C170" s="10"/>
      <c r="D170" s="10"/>
      <c r="E170" s="29"/>
      <c r="F170" s="13"/>
      <c r="G170" s="13"/>
      <c r="H170" s="13"/>
      <c r="I170" s="13"/>
      <c r="J170" s="13"/>
      <c r="K170" s="8"/>
      <c r="L170" s="9"/>
    </row>
    <row r="171">
      <c r="A171" s="10"/>
      <c r="B171" s="10"/>
      <c r="C171" s="10"/>
      <c r="D171" s="10"/>
      <c r="E171" s="29"/>
      <c r="F171" s="13"/>
      <c r="G171" s="13"/>
      <c r="H171" s="13"/>
      <c r="I171" s="13"/>
      <c r="J171" s="13"/>
      <c r="K171" s="8"/>
      <c r="L171" s="9"/>
    </row>
    <row r="172">
      <c r="A172" s="10"/>
      <c r="B172" s="10"/>
      <c r="C172" s="10"/>
      <c r="D172" s="10"/>
      <c r="E172" s="29"/>
      <c r="F172" s="13"/>
      <c r="G172" s="13"/>
      <c r="H172" s="13"/>
      <c r="I172" s="13"/>
      <c r="J172" s="13"/>
      <c r="K172" s="8"/>
      <c r="L172" s="9"/>
    </row>
    <row r="173">
      <c r="A173" s="10"/>
      <c r="B173" s="10"/>
      <c r="C173" s="10"/>
      <c r="D173" s="10"/>
      <c r="E173" s="29"/>
      <c r="F173" s="13"/>
      <c r="G173" s="13"/>
      <c r="H173" s="13"/>
      <c r="I173" s="13"/>
      <c r="J173" s="13"/>
      <c r="K173" s="8"/>
      <c r="L173" s="9"/>
    </row>
    <row r="174">
      <c r="A174" s="10"/>
      <c r="B174" s="10"/>
      <c r="C174" s="10"/>
      <c r="D174" s="10"/>
      <c r="E174" s="29"/>
      <c r="F174" s="13"/>
      <c r="G174" s="13"/>
      <c r="H174" s="13"/>
      <c r="I174" s="13"/>
      <c r="J174" s="13"/>
      <c r="K174" s="8"/>
      <c r="L174" s="9"/>
    </row>
    <row r="175">
      <c r="A175" s="10"/>
      <c r="B175" s="10"/>
      <c r="C175" s="10"/>
      <c r="D175" s="10"/>
      <c r="E175" s="29"/>
      <c r="F175" s="13"/>
      <c r="G175" s="13"/>
      <c r="H175" s="13"/>
      <c r="I175" s="13"/>
      <c r="J175" s="13"/>
      <c r="K175" s="8"/>
      <c r="L175" s="9"/>
    </row>
    <row r="176">
      <c r="A176" s="10"/>
      <c r="B176" s="10"/>
      <c r="C176" s="10"/>
      <c r="D176" s="10"/>
      <c r="E176" s="29"/>
      <c r="F176" s="13"/>
      <c r="G176" s="13"/>
      <c r="H176" s="13"/>
      <c r="I176" s="13"/>
      <c r="J176" s="13"/>
      <c r="K176" s="8"/>
      <c r="L176" s="9"/>
    </row>
    <row r="177">
      <c r="A177" s="10"/>
      <c r="B177" s="10"/>
      <c r="C177" s="10"/>
      <c r="D177" s="10"/>
      <c r="E177" s="29"/>
      <c r="F177" s="13"/>
      <c r="G177" s="13"/>
      <c r="H177" s="13"/>
      <c r="I177" s="13"/>
      <c r="J177" s="13"/>
      <c r="K177" s="8"/>
      <c r="L177" s="9"/>
    </row>
    <row r="178">
      <c r="A178" s="10"/>
      <c r="B178" s="10"/>
      <c r="C178" s="10"/>
      <c r="D178" s="10"/>
      <c r="E178" s="29"/>
      <c r="F178" s="13"/>
      <c r="G178" s="13"/>
      <c r="H178" s="13"/>
      <c r="I178" s="13"/>
      <c r="J178" s="13"/>
      <c r="K178" s="8"/>
      <c r="L178" s="9"/>
    </row>
    <row r="179">
      <c r="A179" s="10"/>
      <c r="B179" s="10"/>
      <c r="C179" s="10"/>
      <c r="D179" s="10"/>
      <c r="E179" s="29"/>
      <c r="F179" s="13"/>
      <c r="G179" s="13"/>
      <c r="H179" s="13"/>
      <c r="I179" s="13"/>
      <c r="J179" s="13"/>
      <c r="K179" s="8"/>
      <c r="L179" s="9"/>
    </row>
    <row r="180">
      <c r="A180" s="10"/>
      <c r="B180" s="10"/>
      <c r="C180" s="10"/>
      <c r="D180" s="10"/>
      <c r="E180" s="29"/>
      <c r="F180" s="13"/>
      <c r="G180" s="13"/>
      <c r="H180" s="13"/>
      <c r="I180" s="13"/>
      <c r="J180" s="13"/>
      <c r="K180" s="8"/>
      <c r="L180" s="9"/>
    </row>
    <row r="181">
      <c r="A181" s="10"/>
      <c r="B181" s="10"/>
      <c r="C181" s="10"/>
      <c r="D181" s="10"/>
      <c r="E181" s="29"/>
      <c r="F181" s="13"/>
      <c r="G181" s="13"/>
      <c r="H181" s="13"/>
      <c r="I181" s="13"/>
      <c r="J181" s="13"/>
      <c r="K181" s="8"/>
      <c r="L181" s="9"/>
    </row>
    <row r="182">
      <c r="A182" s="10"/>
      <c r="B182" s="10"/>
      <c r="C182" s="10"/>
      <c r="D182" s="10"/>
      <c r="E182" s="29"/>
      <c r="F182" s="13"/>
      <c r="G182" s="13"/>
      <c r="H182" s="13"/>
      <c r="I182" s="13"/>
      <c r="J182" s="13"/>
      <c r="K182" s="8"/>
      <c r="L182" s="9"/>
    </row>
    <row r="183">
      <c r="A183" s="10"/>
      <c r="B183" s="10"/>
      <c r="C183" s="10"/>
      <c r="D183" s="10"/>
      <c r="E183" s="29"/>
      <c r="F183" s="13"/>
      <c r="G183" s="13"/>
      <c r="H183" s="13"/>
      <c r="I183" s="13"/>
      <c r="J183" s="13"/>
      <c r="K183" s="8"/>
      <c r="L183" s="9"/>
    </row>
    <row r="184">
      <c r="A184" s="10"/>
      <c r="B184" s="10"/>
      <c r="C184" s="10"/>
      <c r="D184" s="10"/>
      <c r="E184" s="29"/>
      <c r="F184" s="13"/>
      <c r="G184" s="13"/>
      <c r="H184" s="13"/>
      <c r="I184" s="13"/>
      <c r="J184" s="13"/>
      <c r="K184" s="8"/>
      <c r="L184" s="9"/>
    </row>
    <row r="185">
      <c r="A185" s="10"/>
      <c r="B185" s="10"/>
      <c r="C185" s="10"/>
      <c r="D185" s="10"/>
      <c r="E185" s="29"/>
      <c r="F185" s="13"/>
      <c r="G185" s="13"/>
      <c r="H185" s="13"/>
      <c r="I185" s="13"/>
      <c r="J185" s="13"/>
      <c r="K185" s="8"/>
      <c r="L185" s="9"/>
    </row>
    <row r="186">
      <c r="A186" s="10"/>
      <c r="B186" s="10"/>
      <c r="C186" s="10"/>
      <c r="D186" s="10"/>
      <c r="E186" s="29"/>
      <c r="F186" s="13"/>
      <c r="G186" s="13"/>
      <c r="H186" s="13"/>
      <c r="I186" s="13"/>
      <c r="J186" s="13"/>
      <c r="K186" s="8"/>
      <c r="L186" s="9"/>
    </row>
    <row r="187">
      <c r="A187" s="10"/>
      <c r="B187" s="10"/>
      <c r="C187" s="10"/>
      <c r="D187" s="10"/>
      <c r="E187" s="29"/>
      <c r="F187" s="13"/>
      <c r="G187" s="13"/>
      <c r="H187" s="13"/>
      <c r="I187" s="13"/>
      <c r="J187" s="13"/>
      <c r="K187" s="8"/>
      <c r="L187" s="9"/>
    </row>
    <row r="188">
      <c r="A188" s="10"/>
      <c r="B188" s="10"/>
      <c r="C188" s="10"/>
      <c r="D188" s="10"/>
      <c r="E188" s="29"/>
      <c r="F188" s="13"/>
      <c r="G188" s="13"/>
      <c r="H188" s="13"/>
      <c r="I188" s="13"/>
      <c r="J188" s="13"/>
      <c r="K188" s="8"/>
      <c r="L188" s="9"/>
    </row>
    <row r="189">
      <c r="A189" s="10"/>
      <c r="B189" s="10"/>
      <c r="C189" s="10"/>
      <c r="D189" s="10"/>
      <c r="E189" s="29"/>
      <c r="F189" s="13"/>
      <c r="G189" s="13"/>
      <c r="H189" s="13"/>
      <c r="I189" s="13"/>
      <c r="J189" s="13"/>
      <c r="K189" s="8"/>
      <c r="L189" s="9"/>
    </row>
    <row r="190">
      <c r="A190" s="10"/>
      <c r="B190" s="10"/>
      <c r="C190" s="10"/>
      <c r="D190" s="10"/>
      <c r="E190" s="29"/>
      <c r="F190" s="13"/>
      <c r="G190" s="13"/>
      <c r="H190" s="13"/>
      <c r="I190" s="13"/>
      <c r="J190" s="13"/>
      <c r="K190" s="8"/>
      <c r="L190" s="9"/>
    </row>
    <row r="191">
      <c r="A191" s="10"/>
      <c r="B191" s="10"/>
      <c r="C191" s="10"/>
      <c r="D191" s="10"/>
      <c r="E191" s="29"/>
      <c r="F191" s="13"/>
      <c r="G191" s="13"/>
      <c r="H191" s="13"/>
      <c r="I191" s="13"/>
      <c r="J191" s="13"/>
      <c r="K191" s="8"/>
      <c r="L191" s="9"/>
    </row>
    <row r="192">
      <c r="A192" s="10"/>
      <c r="B192" s="10"/>
      <c r="C192" s="10"/>
      <c r="D192" s="10"/>
      <c r="E192" s="29"/>
      <c r="F192" s="13"/>
      <c r="G192" s="13"/>
      <c r="H192" s="13"/>
      <c r="I192" s="13"/>
      <c r="J192" s="13"/>
      <c r="K192" s="8"/>
      <c r="L192" s="9"/>
    </row>
    <row r="193">
      <c r="A193" s="10"/>
      <c r="B193" s="10"/>
      <c r="C193" s="10"/>
      <c r="D193" s="10"/>
      <c r="E193" s="29"/>
      <c r="F193" s="13"/>
      <c r="G193" s="13"/>
      <c r="H193" s="13"/>
      <c r="I193" s="13"/>
      <c r="J193" s="13"/>
      <c r="K193" s="8"/>
      <c r="L193" s="9"/>
    </row>
    <row r="194">
      <c r="A194" s="10"/>
      <c r="B194" s="10"/>
      <c r="C194" s="10"/>
      <c r="D194" s="10"/>
      <c r="E194" s="29"/>
      <c r="F194" s="13"/>
      <c r="G194" s="13"/>
      <c r="H194" s="13"/>
      <c r="I194" s="13"/>
      <c r="J194" s="13"/>
      <c r="K194" s="8"/>
      <c r="L194" s="9"/>
    </row>
    <row r="195">
      <c r="A195" s="10"/>
      <c r="B195" s="10"/>
      <c r="C195" s="10"/>
      <c r="D195" s="10"/>
      <c r="E195" s="29"/>
      <c r="F195" s="13"/>
      <c r="G195" s="13"/>
      <c r="H195" s="13"/>
      <c r="I195" s="13"/>
      <c r="J195" s="13"/>
      <c r="K195" s="8"/>
      <c r="L195" s="9"/>
    </row>
    <row r="196">
      <c r="A196" s="10"/>
      <c r="B196" s="10"/>
      <c r="C196" s="10"/>
      <c r="D196" s="10"/>
      <c r="E196" s="29"/>
      <c r="F196" s="13"/>
      <c r="G196" s="13"/>
      <c r="H196" s="13"/>
      <c r="I196" s="13"/>
      <c r="J196" s="13"/>
      <c r="K196" s="8"/>
      <c r="L196" s="9"/>
    </row>
    <row r="197">
      <c r="A197" s="10"/>
      <c r="B197" s="10"/>
      <c r="C197" s="10"/>
      <c r="D197" s="10"/>
      <c r="E197" s="29"/>
      <c r="F197" s="13"/>
      <c r="G197" s="13"/>
      <c r="H197" s="13"/>
      <c r="I197" s="13"/>
      <c r="J197" s="13"/>
      <c r="K197" s="8"/>
      <c r="L197" s="9"/>
    </row>
    <row r="198">
      <c r="A198" s="10"/>
      <c r="B198" s="10"/>
      <c r="C198" s="10"/>
      <c r="D198" s="10"/>
      <c r="E198" s="29"/>
      <c r="F198" s="13"/>
      <c r="G198" s="13"/>
      <c r="H198" s="13"/>
      <c r="I198" s="13"/>
      <c r="J198" s="13"/>
      <c r="K198" s="8"/>
      <c r="L198" s="9"/>
    </row>
    <row r="199">
      <c r="A199" s="10"/>
      <c r="B199" s="10"/>
      <c r="C199" s="10"/>
      <c r="D199" s="10"/>
      <c r="E199" s="29"/>
      <c r="F199" s="13"/>
      <c r="G199" s="13"/>
      <c r="H199" s="13"/>
      <c r="I199" s="13"/>
      <c r="J199" s="13"/>
      <c r="K199" s="8"/>
      <c r="L199" s="9"/>
    </row>
    <row r="200">
      <c r="A200" s="10"/>
      <c r="B200" s="10"/>
      <c r="C200" s="10"/>
      <c r="D200" s="10"/>
      <c r="E200" s="29"/>
      <c r="F200" s="13"/>
      <c r="G200" s="13"/>
      <c r="H200" s="13"/>
      <c r="I200" s="13"/>
      <c r="J200" s="13"/>
      <c r="K200" s="8"/>
      <c r="L200" s="9"/>
    </row>
    <row r="201">
      <c r="A201" s="10"/>
      <c r="B201" s="10"/>
      <c r="C201" s="10"/>
      <c r="D201" s="10"/>
      <c r="E201" s="29"/>
      <c r="F201" s="13"/>
      <c r="G201" s="13"/>
      <c r="H201" s="13"/>
      <c r="I201" s="13"/>
      <c r="J201" s="13"/>
      <c r="K201" s="8"/>
      <c r="L201" s="9"/>
    </row>
    <row r="202">
      <c r="A202" s="10"/>
      <c r="B202" s="10"/>
      <c r="C202" s="10"/>
      <c r="D202" s="10"/>
      <c r="E202" s="29"/>
      <c r="F202" s="13"/>
      <c r="G202" s="13"/>
      <c r="H202" s="13"/>
      <c r="I202" s="13"/>
      <c r="J202" s="13"/>
      <c r="K202" s="8"/>
      <c r="L202" s="9"/>
    </row>
    <row r="203">
      <c r="A203" s="10"/>
      <c r="B203" s="10"/>
      <c r="C203" s="10"/>
      <c r="D203" s="10"/>
      <c r="E203" s="29"/>
      <c r="F203" s="13"/>
      <c r="G203" s="13"/>
      <c r="H203" s="13"/>
      <c r="I203" s="13"/>
      <c r="J203" s="13"/>
      <c r="K203" s="8"/>
      <c r="L203" s="9"/>
    </row>
    <row r="204">
      <c r="A204" s="10"/>
      <c r="B204" s="10"/>
      <c r="C204" s="10"/>
      <c r="D204" s="10"/>
      <c r="E204" s="29"/>
      <c r="F204" s="13"/>
      <c r="G204" s="13"/>
      <c r="H204" s="13"/>
      <c r="I204" s="13"/>
      <c r="J204" s="13"/>
      <c r="K204" s="8"/>
      <c r="L204" s="9"/>
    </row>
    <row r="205">
      <c r="A205" s="10"/>
      <c r="B205" s="10"/>
      <c r="C205" s="10"/>
      <c r="D205" s="10"/>
      <c r="E205" s="29"/>
      <c r="F205" s="13"/>
      <c r="G205" s="13"/>
      <c r="H205" s="13"/>
      <c r="I205" s="13"/>
      <c r="J205" s="13"/>
      <c r="K205" s="8"/>
      <c r="L205" s="9"/>
    </row>
    <row r="206">
      <c r="A206" s="10"/>
      <c r="B206" s="10"/>
      <c r="C206" s="10"/>
      <c r="D206" s="10"/>
      <c r="E206" s="29"/>
      <c r="F206" s="13"/>
      <c r="G206" s="13"/>
      <c r="H206" s="13"/>
      <c r="I206" s="13"/>
      <c r="J206" s="13"/>
      <c r="K206" s="8"/>
      <c r="L206" s="9"/>
    </row>
    <row r="207">
      <c r="A207" s="10"/>
      <c r="B207" s="10"/>
      <c r="C207" s="10"/>
      <c r="D207" s="10"/>
      <c r="E207" s="29"/>
      <c r="F207" s="13"/>
      <c r="G207" s="13"/>
      <c r="H207" s="13"/>
      <c r="I207" s="13"/>
      <c r="J207" s="13"/>
      <c r="K207" s="8"/>
      <c r="L207" s="9"/>
    </row>
    <row r="208">
      <c r="A208" s="10"/>
      <c r="B208" s="10"/>
      <c r="C208" s="10"/>
      <c r="D208" s="10"/>
      <c r="E208" s="29"/>
      <c r="F208" s="13"/>
      <c r="G208" s="13"/>
      <c r="H208" s="13"/>
      <c r="I208" s="13"/>
      <c r="J208" s="13"/>
      <c r="K208" s="8"/>
      <c r="L208" s="9"/>
    </row>
    <row r="209">
      <c r="A209" s="10"/>
      <c r="B209" s="10"/>
      <c r="C209" s="10"/>
      <c r="D209" s="10"/>
      <c r="E209" s="29"/>
      <c r="F209" s="13"/>
      <c r="G209" s="13"/>
      <c r="H209" s="13"/>
      <c r="I209" s="13"/>
      <c r="J209" s="13"/>
      <c r="K209" s="8"/>
      <c r="L209" s="9"/>
    </row>
    <row r="210">
      <c r="A210" s="10"/>
      <c r="B210" s="10"/>
      <c r="C210" s="10"/>
      <c r="D210" s="10"/>
      <c r="E210" s="29"/>
      <c r="F210" s="13"/>
      <c r="G210" s="13"/>
      <c r="H210" s="13"/>
      <c r="I210" s="13"/>
      <c r="J210" s="13"/>
      <c r="K210" s="8"/>
      <c r="L210" s="9"/>
    </row>
    <row r="211">
      <c r="A211" s="10"/>
      <c r="B211" s="10"/>
      <c r="C211" s="10"/>
      <c r="D211" s="10"/>
      <c r="E211" s="29"/>
      <c r="F211" s="13"/>
      <c r="G211" s="13"/>
      <c r="H211" s="13"/>
      <c r="I211" s="13"/>
      <c r="J211" s="13"/>
      <c r="K211" s="8"/>
      <c r="L211" s="9"/>
    </row>
    <row r="212">
      <c r="A212" s="10"/>
      <c r="B212" s="10"/>
      <c r="C212" s="10"/>
      <c r="D212" s="10"/>
      <c r="E212" s="29"/>
      <c r="F212" s="13"/>
      <c r="G212" s="13"/>
      <c r="H212" s="13"/>
      <c r="I212" s="13"/>
      <c r="J212" s="13"/>
      <c r="K212" s="8"/>
      <c r="L212" s="9"/>
    </row>
    <row r="213">
      <c r="A213" s="10"/>
      <c r="B213" s="10"/>
      <c r="C213" s="10"/>
      <c r="D213" s="10"/>
      <c r="E213" s="29"/>
      <c r="F213" s="13"/>
      <c r="G213" s="13"/>
      <c r="H213" s="13"/>
      <c r="I213" s="13"/>
      <c r="J213" s="13"/>
      <c r="K213" s="8"/>
      <c r="L213" s="9"/>
    </row>
    <row r="214">
      <c r="A214" s="10"/>
      <c r="B214" s="10"/>
      <c r="C214" s="10"/>
      <c r="D214" s="10"/>
      <c r="E214" s="29"/>
      <c r="F214" s="13"/>
      <c r="G214" s="13"/>
      <c r="H214" s="13"/>
      <c r="I214" s="13"/>
      <c r="J214" s="13"/>
      <c r="K214" s="8"/>
      <c r="L214" s="9"/>
    </row>
    <row r="215">
      <c r="A215" s="10"/>
      <c r="B215" s="10"/>
      <c r="C215" s="10"/>
      <c r="D215" s="10"/>
      <c r="E215" s="29"/>
      <c r="F215" s="13"/>
      <c r="G215" s="13"/>
      <c r="H215" s="13"/>
      <c r="I215" s="13"/>
      <c r="J215" s="13"/>
      <c r="K215" s="8"/>
      <c r="L215" s="9"/>
    </row>
    <row r="216">
      <c r="A216" s="10"/>
      <c r="B216" s="10"/>
      <c r="C216" s="10"/>
      <c r="D216" s="10"/>
      <c r="E216" s="29"/>
      <c r="F216" s="13"/>
      <c r="G216" s="13"/>
      <c r="H216" s="13"/>
      <c r="I216" s="13"/>
      <c r="J216" s="13"/>
      <c r="K216" s="8"/>
      <c r="L216" s="9"/>
    </row>
    <row r="217">
      <c r="A217" s="10"/>
      <c r="B217" s="10"/>
      <c r="C217" s="10"/>
      <c r="D217" s="10"/>
      <c r="E217" s="29"/>
      <c r="F217" s="13"/>
      <c r="G217" s="13"/>
      <c r="H217" s="13"/>
      <c r="I217" s="13"/>
      <c r="J217" s="13"/>
      <c r="K217" s="8"/>
      <c r="L217" s="9"/>
    </row>
    <row r="218">
      <c r="A218" s="10"/>
      <c r="B218" s="10"/>
      <c r="C218" s="10"/>
      <c r="D218" s="10"/>
      <c r="E218" s="29"/>
      <c r="F218" s="13"/>
      <c r="G218" s="13"/>
      <c r="H218" s="13"/>
      <c r="I218" s="13"/>
      <c r="J218" s="13"/>
      <c r="K218" s="8"/>
      <c r="L218" s="9"/>
    </row>
    <row r="219">
      <c r="A219" s="10"/>
      <c r="B219" s="10"/>
      <c r="C219" s="10"/>
      <c r="D219" s="10"/>
      <c r="E219" s="29"/>
      <c r="F219" s="13"/>
      <c r="G219" s="13"/>
      <c r="H219" s="13"/>
      <c r="I219" s="13"/>
      <c r="J219" s="13"/>
      <c r="K219" s="8"/>
      <c r="L219" s="9"/>
    </row>
    <row r="220">
      <c r="A220" s="10"/>
      <c r="B220" s="10"/>
      <c r="C220" s="10"/>
      <c r="D220" s="10"/>
      <c r="E220" s="29"/>
      <c r="F220" s="13"/>
      <c r="G220" s="13"/>
      <c r="H220" s="13"/>
      <c r="I220" s="13"/>
      <c r="J220" s="13"/>
      <c r="K220" s="8"/>
      <c r="L220" s="9"/>
    </row>
    <row r="221">
      <c r="A221" s="10"/>
      <c r="B221" s="10"/>
      <c r="C221" s="10"/>
      <c r="D221" s="10"/>
      <c r="E221" s="29"/>
      <c r="F221" s="13"/>
      <c r="G221" s="13"/>
      <c r="H221" s="13"/>
      <c r="I221" s="13"/>
      <c r="J221" s="13"/>
      <c r="K221" s="8"/>
      <c r="L221" s="9"/>
    </row>
    <row r="222">
      <c r="A222" s="10"/>
      <c r="B222" s="10"/>
      <c r="C222" s="10"/>
      <c r="D222" s="10"/>
      <c r="E222" s="29"/>
      <c r="F222" s="13"/>
      <c r="G222" s="13"/>
      <c r="H222" s="13"/>
      <c r="I222" s="13"/>
      <c r="J222" s="13"/>
      <c r="K222" s="8"/>
      <c r="L222" s="9"/>
    </row>
    <row r="223">
      <c r="A223" s="10"/>
      <c r="B223" s="10"/>
      <c r="C223" s="10"/>
      <c r="D223" s="10"/>
      <c r="E223" s="29"/>
      <c r="F223" s="13"/>
      <c r="G223" s="13"/>
      <c r="H223" s="13"/>
      <c r="I223" s="13"/>
      <c r="J223" s="13"/>
      <c r="K223" s="8"/>
      <c r="L223" s="9"/>
    </row>
    <row r="224">
      <c r="A224" s="10"/>
      <c r="B224" s="10"/>
      <c r="C224" s="10"/>
      <c r="D224" s="10"/>
      <c r="E224" s="29"/>
      <c r="F224" s="13"/>
      <c r="G224" s="13"/>
      <c r="H224" s="13"/>
      <c r="I224" s="13"/>
      <c r="J224" s="13"/>
      <c r="K224" s="8"/>
      <c r="L224" s="9"/>
    </row>
    <row r="225">
      <c r="A225" s="10"/>
      <c r="B225" s="10"/>
      <c r="C225" s="10"/>
      <c r="D225" s="10"/>
      <c r="E225" s="29"/>
      <c r="F225" s="13"/>
      <c r="G225" s="13"/>
      <c r="H225" s="13"/>
      <c r="I225" s="13"/>
      <c r="J225" s="13"/>
      <c r="K225" s="8"/>
      <c r="L225" s="9"/>
    </row>
    <row r="226">
      <c r="A226" s="10"/>
      <c r="B226" s="10"/>
      <c r="C226" s="10"/>
      <c r="D226" s="10"/>
      <c r="E226" s="29"/>
      <c r="F226" s="13"/>
      <c r="G226" s="13"/>
      <c r="H226" s="13"/>
      <c r="I226" s="13"/>
      <c r="J226" s="13"/>
      <c r="K226" s="8"/>
      <c r="L226" s="9"/>
    </row>
    <row r="227">
      <c r="A227" s="10"/>
      <c r="B227" s="10"/>
      <c r="C227" s="10"/>
      <c r="D227" s="10"/>
      <c r="E227" s="29"/>
      <c r="F227" s="13"/>
      <c r="G227" s="13"/>
      <c r="H227" s="13"/>
      <c r="I227" s="13"/>
      <c r="J227" s="13"/>
      <c r="K227" s="8"/>
      <c r="L227" s="9"/>
    </row>
    <row r="228">
      <c r="A228" s="10"/>
      <c r="B228" s="10"/>
      <c r="C228" s="10"/>
      <c r="D228" s="10"/>
      <c r="E228" s="29"/>
      <c r="F228" s="13"/>
      <c r="G228" s="13"/>
      <c r="H228" s="13"/>
      <c r="I228" s="13"/>
      <c r="J228" s="13"/>
      <c r="K228" s="8"/>
      <c r="L228" s="9"/>
    </row>
    <row r="229">
      <c r="A229" s="10"/>
      <c r="B229" s="10"/>
      <c r="C229" s="10"/>
      <c r="D229" s="10"/>
      <c r="E229" s="29"/>
      <c r="F229" s="13"/>
      <c r="G229" s="13"/>
      <c r="H229" s="13"/>
      <c r="I229" s="13"/>
      <c r="J229" s="13"/>
      <c r="K229" s="8"/>
      <c r="L229" s="9"/>
    </row>
    <row r="230">
      <c r="A230" s="10"/>
      <c r="B230" s="10"/>
      <c r="C230" s="10"/>
      <c r="D230" s="10"/>
      <c r="E230" s="29"/>
      <c r="F230" s="13"/>
      <c r="G230" s="13"/>
      <c r="H230" s="13"/>
      <c r="I230" s="13"/>
      <c r="J230" s="13"/>
      <c r="K230" s="8"/>
      <c r="L230" s="9"/>
    </row>
    <row r="231">
      <c r="A231" s="10"/>
      <c r="B231" s="10"/>
      <c r="C231" s="10"/>
      <c r="D231" s="10"/>
      <c r="E231" s="29"/>
      <c r="F231" s="13"/>
      <c r="G231" s="13"/>
      <c r="H231" s="13"/>
      <c r="I231" s="13"/>
      <c r="J231" s="13"/>
      <c r="K231" s="8"/>
      <c r="L231" s="9"/>
    </row>
    <row r="232">
      <c r="A232" s="10"/>
      <c r="B232" s="10"/>
      <c r="C232" s="10"/>
      <c r="D232" s="10"/>
      <c r="E232" s="29"/>
      <c r="F232" s="13"/>
      <c r="G232" s="13"/>
      <c r="H232" s="13"/>
      <c r="I232" s="13"/>
      <c r="J232" s="13"/>
      <c r="K232" s="8"/>
      <c r="L232" s="9"/>
    </row>
    <row r="233">
      <c r="A233" s="10"/>
      <c r="B233" s="10"/>
      <c r="C233" s="10"/>
      <c r="D233" s="10"/>
      <c r="E233" s="29"/>
      <c r="F233" s="13"/>
      <c r="G233" s="13"/>
      <c r="H233" s="13"/>
      <c r="I233" s="13"/>
      <c r="J233" s="13"/>
      <c r="K233" s="8"/>
      <c r="L233" s="9"/>
    </row>
    <row r="234">
      <c r="A234" s="10"/>
      <c r="B234" s="10"/>
      <c r="C234" s="10"/>
      <c r="D234" s="10"/>
      <c r="E234" s="29"/>
      <c r="F234" s="13"/>
      <c r="G234" s="13"/>
      <c r="H234" s="13"/>
      <c r="I234" s="13"/>
      <c r="J234" s="13"/>
      <c r="K234" s="8"/>
      <c r="L234" s="9"/>
    </row>
    <row r="235">
      <c r="A235" s="10"/>
      <c r="B235" s="10"/>
      <c r="C235" s="10"/>
      <c r="D235" s="10"/>
      <c r="E235" s="29"/>
      <c r="F235" s="13"/>
      <c r="G235" s="13"/>
      <c r="H235" s="13"/>
      <c r="I235" s="13"/>
      <c r="J235" s="13"/>
      <c r="K235" s="8"/>
      <c r="L235" s="9"/>
    </row>
    <row r="236">
      <c r="A236" s="10"/>
      <c r="B236" s="10"/>
      <c r="C236" s="10"/>
      <c r="D236" s="10"/>
      <c r="E236" s="29"/>
      <c r="F236" s="13"/>
      <c r="G236" s="13"/>
      <c r="H236" s="13"/>
      <c r="I236" s="13"/>
      <c r="J236" s="13"/>
      <c r="K236" s="8"/>
      <c r="L236" s="9"/>
    </row>
    <row r="237">
      <c r="A237" s="10"/>
      <c r="B237" s="10"/>
      <c r="C237" s="10"/>
      <c r="D237" s="10"/>
      <c r="E237" s="29"/>
      <c r="F237" s="13"/>
      <c r="G237" s="13"/>
      <c r="H237" s="13"/>
      <c r="I237" s="13"/>
      <c r="J237" s="13"/>
      <c r="K237" s="8"/>
      <c r="L237" s="9"/>
    </row>
    <row r="238">
      <c r="A238" s="10"/>
      <c r="B238" s="10"/>
      <c r="C238" s="10"/>
      <c r="D238" s="10"/>
      <c r="E238" s="29"/>
      <c r="F238" s="13"/>
      <c r="G238" s="13"/>
      <c r="H238" s="13"/>
      <c r="I238" s="13"/>
      <c r="J238" s="13"/>
      <c r="K238" s="8"/>
      <c r="L238" s="9"/>
    </row>
    <row r="239">
      <c r="A239" s="10"/>
      <c r="B239" s="10"/>
      <c r="C239" s="10"/>
      <c r="D239" s="10"/>
      <c r="E239" s="29"/>
      <c r="F239" s="13"/>
      <c r="G239" s="13"/>
      <c r="H239" s="13"/>
      <c r="I239" s="13"/>
      <c r="J239" s="13"/>
      <c r="K239" s="8"/>
      <c r="L239" s="9"/>
    </row>
    <row r="240">
      <c r="A240" s="10"/>
      <c r="B240" s="10"/>
      <c r="C240" s="10"/>
      <c r="D240" s="10"/>
      <c r="E240" s="29"/>
      <c r="F240" s="13"/>
      <c r="G240" s="13"/>
      <c r="H240" s="13"/>
      <c r="I240" s="13"/>
      <c r="J240" s="13"/>
      <c r="K240" s="8"/>
      <c r="L240" s="9"/>
    </row>
    <row r="241">
      <c r="A241" s="10"/>
      <c r="B241" s="10"/>
      <c r="C241" s="10"/>
      <c r="D241" s="10"/>
      <c r="E241" s="29"/>
      <c r="F241" s="13"/>
      <c r="G241" s="13"/>
      <c r="H241" s="13"/>
      <c r="I241" s="13"/>
      <c r="J241" s="13"/>
      <c r="K241" s="8"/>
      <c r="L241" s="9"/>
    </row>
    <row r="242">
      <c r="A242" s="10"/>
      <c r="B242" s="10"/>
      <c r="C242" s="10"/>
      <c r="D242" s="10"/>
      <c r="E242" s="29"/>
      <c r="F242" s="13"/>
      <c r="G242" s="13"/>
      <c r="H242" s="13"/>
      <c r="I242" s="13"/>
      <c r="J242" s="13"/>
      <c r="K242" s="8"/>
      <c r="L242" s="9"/>
    </row>
    <row r="243">
      <c r="A243" s="10"/>
      <c r="B243" s="10"/>
      <c r="C243" s="10"/>
      <c r="D243" s="10"/>
      <c r="E243" s="29"/>
      <c r="F243" s="13"/>
      <c r="G243" s="13"/>
      <c r="H243" s="13"/>
      <c r="I243" s="13"/>
      <c r="J243" s="13"/>
      <c r="K243" s="8"/>
      <c r="L243" s="9"/>
    </row>
    <row r="244">
      <c r="A244" s="10"/>
      <c r="B244" s="10"/>
      <c r="C244" s="10"/>
      <c r="D244" s="10"/>
      <c r="E244" s="29"/>
      <c r="F244" s="13"/>
      <c r="G244" s="13"/>
      <c r="H244" s="13"/>
      <c r="I244" s="13"/>
      <c r="J244" s="13"/>
      <c r="K244" s="8"/>
      <c r="L244" s="9"/>
    </row>
    <row r="245">
      <c r="A245" s="10"/>
      <c r="B245" s="10"/>
      <c r="C245" s="10"/>
      <c r="D245" s="10"/>
      <c r="E245" s="29"/>
      <c r="F245" s="13"/>
      <c r="G245" s="13"/>
      <c r="H245" s="13"/>
      <c r="I245" s="13"/>
      <c r="J245" s="13"/>
      <c r="K245" s="8"/>
      <c r="L245" s="9"/>
    </row>
    <row r="246">
      <c r="A246" s="10"/>
      <c r="B246" s="10"/>
      <c r="C246" s="10"/>
      <c r="D246" s="10"/>
      <c r="E246" s="29"/>
      <c r="F246" s="13"/>
      <c r="G246" s="13"/>
      <c r="H246" s="13"/>
      <c r="I246" s="13"/>
      <c r="J246" s="13"/>
      <c r="K246" s="8"/>
      <c r="L246" s="9"/>
    </row>
    <row r="247">
      <c r="A247" s="10"/>
      <c r="B247" s="10"/>
      <c r="C247" s="10"/>
      <c r="D247" s="10"/>
      <c r="E247" s="29"/>
      <c r="F247" s="13"/>
      <c r="G247" s="13"/>
      <c r="H247" s="13"/>
      <c r="I247" s="13"/>
      <c r="J247" s="13"/>
      <c r="K247" s="8"/>
      <c r="L247" s="9"/>
    </row>
    <row r="248">
      <c r="A248" s="10"/>
      <c r="B248" s="10"/>
      <c r="C248" s="10"/>
      <c r="D248" s="10"/>
      <c r="E248" s="29"/>
      <c r="F248" s="13"/>
      <c r="G248" s="13"/>
      <c r="H248" s="13"/>
      <c r="I248" s="13"/>
      <c r="J248" s="13"/>
      <c r="K248" s="8"/>
      <c r="L248" s="9"/>
    </row>
    <row r="249">
      <c r="A249" s="10"/>
      <c r="B249" s="10"/>
      <c r="C249" s="10"/>
      <c r="D249" s="10"/>
      <c r="E249" s="29"/>
      <c r="F249" s="13"/>
      <c r="G249" s="13"/>
      <c r="H249" s="13"/>
      <c r="I249" s="13"/>
      <c r="J249" s="13"/>
      <c r="K249" s="8"/>
      <c r="L249" s="9"/>
    </row>
    <row r="250">
      <c r="A250" s="10"/>
      <c r="B250" s="10"/>
      <c r="C250" s="10"/>
      <c r="D250" s="10"/>
      <c r="E250" s="29"/>
      <c r="F250" s="13"/>
      <c r="G250" s="13"/>
      <c r="H250" s="13"/>
      <c r="I250" s="13"/>
      <c r="J250" s="13"/>
      <c r="K250" s="8"/>
      <c r="L250" s="9"/>
    </row>
    <row r="251">
      <c r="A251" s="10"/>
      <c r="B251" s="10"/>
      <c r="C251" s="10"/>
      <c r="D251" s="10"/>
      <c r="E251" s="29"/>
      <c r="F251" s="13"/>
      <c r="G251" s="13"/>
      <c r="H251" s="13"/>
      <c r="I251" s="13"/>
      <c r="J251" s="13"/>
      <c r="K251" s="8"/>
      <c r="L251" s="9"/>
    </row>
    <row r="252">
      <c r="A252" s="10"/>
      <c r="B252" s="10"/>
      <c r="C252" s="10"/>
      <c r="D252" s="10"/>
      <c r="E252" s="29"/>
      <c r="F252" s="13"/>
      <c r="G252" s="13"/>
      <c r="H252" s="13"/>
      <c r="I252" s="13"/>
      <c r="J252" s="13"/>
      <c r="K252" s="8"/>
      <c r="L252" s="9"/>
    </row>
    <row r="253">
      <c r="A253" s="10"/>
      <c r="B253" s="10"/>
      <c r="C253" s="10"/>
      <c r="D253" s="10"/>
      <c r="E253" s="29"/>
      <c r="F253" s="13"/>
      <c r="G253" s="13"/>
      <c r="H253" s="13"/>
      <c r="I253" s="13"/>
      <c r="J253" s="13"/>
      <c r="K253" s="8"/>
      <c r="L253" s="9"/>
    </row>
    <row r="254">
      <c r="A254" s="10"/>
      <c r="B254" s="10"/>
      <c r="C254" s="10"/>
      <c r="D254" s="10"/>
      <c r="E254" s="29"/>
      <c r="F254" s="13"/>
      <c r="G254" s="13"/>
      <c r="H254" s="13"/>
      <c r="I254" s="13"/>
      <c r="J254" s="13"/>
      <c r="K254" s="8"/>
      <c r="L254" s="9"/>
    </row>
    <row r="255">
      <c r="A255" s="10"/>
      <c r="B255" s="10"/>
      <c r="C255" s="10"/>
      <c r="D255" s="10"/>
      <c r="E255" s="29"/>
      <c r="F255" s="13"/>
      <c r="G255" s="13"/>
      <c r="H255" s="13"/>
      <c r="I255" s="13"/>
      <c r="J255" s="13"/>
      <c r="K255" s="8"/>
      <c r="L255" s="9"/>
    </row>
    <row r="256">
      <c r="A256" s="10"/>
      <c r="B256" s="10"/>
      <c r="C256" s="10"/>
      <c r="D256" s="10"/>
      <c r="E256" s="29"/>
      <c r="F256" s="13"/>
      <c r="G256" s="13"/>
      <c r="H256" s="13"/>
      <c r="I256" s="13"/>
      <c r="J256" s="13"/>
      <c r="K256" s="8"/>
      <c r="L256" s="9"/>
    </row>
    <row r="257">
      <c r="A257" s="10"/>
      <c r="B257" s="10"/>
      <c r="C257" s="10"/>
      <c r="D257" s="10"/>
      <c r="E257" s="29"/>
      <c r="F257" s="13"/>
      <c r="G257" s="13"/>
      <c r="H257" s="13"/>
      <c r="I257" s="13"/>
      <c r="J257" s="13"/>
      <c r="K257" s="8"/>
      <c r="L257" s="9"/>
    </row>
    <row r="258">
      <c r="A258" s="10"/>
      <c r="B258" s="10"/>
      <c r="C258" s="10"/>
      <c r="D258" s="10"/>
      <c r="E258" s="29"/>
      <c r="F258" s="13"/>
      <c r="G258" s="13"/>
      <c r="H258" s="13"/>
      <c r="I258" s="13"/>
      <c r="J258" s="13"/>
      <c r="K258" s="8"/>
      <c r="L258" s="9"/>
    </row>
    <row r="259">
      <c r="A259" s="10"/>
      <c r="B259" s="10"/>
      <c r="C259" s="10"/>
      <c r="D259" s="10"/>
      <c r="E259" s="29"/>
      <c r="F259" s="13"/>
      <c r="G259" s="13"/>
      <c r="H259" s="13"/>
      <c r="I259" s="13"/>
      <c r="J259" s="13"/>
      <c r="K259" s="8"/>
      <c r="L259" s="9"/>
    </row>
    <row r="260">
      <c r="A260" s="10"/>
      <c r="B260" s="10"/>
      <c r="C260" s="10"/>
      <c r="D260" s="10"/>
      <c r="E260" s="29"/>
      <c r="F260" s="13"/>
      <c r="G260" s="13"/>
      <c r="H260" s="13"/>
      <c r="I260" s="13"/>
      <c r="J260" s="13"/>
      <c r="K260" s="8"/>
      <c r="L260" s="9"/>
    </row>
    <row r="261">
      <c r="A261" s="10"/>
      <c r="B261" s="10"/>
      <c r="C261" s="10"/>
      <c r="D261" s="10"/>
      <c r="E261" s="29"/>
      <c r="F261" s="13"/>
      <c r="G261" s="13"/>
      <c r="H261" s="13"/>
      <c r="I261" s="13"/>
      <c r="J261" s="13"/>
      <c r="K261" s="8"/>
      <c r="L261" s="9"/>
    </row>
    <row r="262">
      <c r="A262" s="10"/>
      <c r="B262" s="10"/>
      <c r="C262" s="10"/>
      <c r="D262" s="10"/>
      <c r="E262" s="29"/>
      <c r="F262" s="13"/>
      <c r="G262" s="13"/>
      <c r="H262" s="13"/>
      <c r="I262" s="13"/>
      <c r="J262" s="13"/>
      <c r="K262" s="8"/>
      <c r="L262" s="9"/>
    </row>
    <row r="263">
      <c r="A263" s="10"/>
      <c r="B263" s="10"/>
      <c r="C263" s="10"/>
      <c r="D263" s="10"/>
      <c r="E263" s="29"/>
      <c r="F263" s="13"/>
      <c r="G263" s="13"/>
      <c r="H263" s="13"/>
      <c r="I263" s="13"/>
      <c r="J263" s="13"/>
      <c r="K263" s="8"/>
      <c r="L263" s="9"/>
    </row>
    <row r="264">
      <c r="A264" s="10"/>
      <c r="B264" s="10"/>
      <c r="C264" s="10"/>
      <c r="D264" s="10"/>
      <c r="E264" s="29"/>
      <c r="F264" s="13"/>
      <c r="G264" s="13"/>
      <c r="H264" s="13"/>
      <c r="I264" s="13"/>
      <c r="J264" s="13"/>
      <c r="K264" s="8"/>
      <c r="L264" s="9"/>
    </row>
    <row r="265">
      <c r="A265" s="10"/>
      <c r="B265" s="10"/>
      <c r="C265" s="10"/>
      <c r="D265" s="10"/>
      <c r="E265" s="29"/>
      <c r="F265" s="13"/>
      <c r="G265" s="13"/>
      <c r="H265" s="13"/>
      <c r="I265" s="13"/>
      <c r="J265" s="13"/>
      <c r="K265" s="8"/>
      <c r="L265" s="9"/>
    </row>
    <row r="266">
      <c r="A266" s="10"/>
      <c r="B266" s="10"/>
      <c r="C266" s="10"/>
      <c r="D266" s="10"/>
      <c r="E266" s="29"/>
      <c r="F266" s="13"/>
      <c r="G266" s="13"/>
      <c r="H266" s="13"/>
      <c r="I266" s="13"/>
      <c r="J266" s="13"/>
      <c r="K266" s="8"/>
      <c r="L266" s="9"/>
    </row>
    <row r="267">
      <c r="A267" s="10"/>
      <c r="B267" s="10"/>
      <c r="C267" s="10"/>
      <c r="D267" s="10"/>
      <c r="E267" s="29"/>
      <c r="F267" s="13"/>
      <c r="G267" s="13"/>
      <c r="H267" s="13"/>
      <c r="I267" s="13"/>
      <c r="J267" s="13"/>
      <c r="K267" s="8"/>
      <c r="L267" s="9"/>
    </row>
    <row r="268">
      <c r="A268" s="10"/>
      <c r="B268" s="10"/>
      <c r="C268" s="10"/>
      <c r="D268" s="10"/>
      <c r="E268" s="29"/>
      <c r="F268" s="13"/>
      <c r="G268" s="13"/>
      <c r="H268" s="13"/>
      <c r="I268" s="13"/>
      <c r="J268" s="13"/>
      <c r="K268" s="8"/>
      <c r="L268" s="9"/>
    </row>
    <row r="269">
      <c r="A269" s="10"/>
      <c r="B269" s="10"/>
      <c r="C269" s="10"/>
      <c r="D269" s="10"/>
      <c r="E269" s="29"/>
      <c r="F269" s="13"/>
      <c r="G269" s="13"/>
      <c r="H269" s="13"/>
      <c r="I269" s="13"/>
      <c r="J269" s="13"/>
      <c r="K269" s="8"/>
      <c r="L269" s="9"/>
    </row>
    <row r="270">
      <c r="A270" s="10"/>
      <c r="B270" s="10"/>
      <c r="C270" s="10"/>
      <c r="D270" s="10"/>
      <c r="E270" s="29"/>
      <c r="F270" s="13"/>
      <c r="G270" s="13"/>
      <c r="H270" s="13"/>
      <c r="I270" s="13"/>
      <c r="J270" s="13"/>
      <c r="K270" s="8"/>
      <c r="L270" s="9"/>
    </row>
    <row r="271">
      <c r="A271" s="10"/>
      <c r="B271" s="10"/>
      <c r="C271" s="10"/>
      <c r="D271" s="10"/>
      <c r="E271" s="29"/>
      <c r="F271" s="13"/>
      <c r="G271" s="13"/>
      <c r="H271" s="13"/>
      <c r="I271" s="13"/>
      <c r="J271" s="13"/>
      <c r="K271" s="8"/>
      <c r="L271" s="9"/>
    </row>
    <row r="272">
      <c r="A272" s="10"/>
      <c r="B272" s="10"/>
      <c r="C272" s="10"/>
      <c r="D272" s="10"/>
      <c r="E272" s="29"/>
      <c r="F272" s="13"/>
      <c r="G272" s="13"/>
      <c r="H272" s="13"/>
      <c r="I272" s="13"/>
      <c r="J272" s="13"/>
      <c r="K272" s="8"/>
      <c r="L272" s="9"/>
    </row>
    <row r="273">
      <c r="A273" s="10"/>
      <c r="B273" s="10"/>
      <c r="C273" s="10"/>
      <c r="D273" s="10"/>
      <c r="E273" s="29"/>
      <c r="F273" s="13"/>
      <c r="G273" s="13"/>
      <c r="H273" s="13"/>
      <c r="I273" s="13"/>
      <c r="J273" s="13"/>
      <c r="K273" s="8"/>
      <c r="L273" s="9"/>
    </row>
    <row r="274">
      <c r="A274" s="10"/>
      <c r="B274" s="10"/>
      <c r="C274" s="10"/>
      <c r="D274" s="10"/>
      <c r="E274" s="29"/>
      <c r="F274" s="13"/>
      <c r="G274" s="13"/>
      <c r="H274" s="13"/>
      <c r="I274" s="13"/>
      <c r="J274" s="13"/>
      <c r="K274" s="8"/>
      <c r="L274" s="9"/>
    </row>
    <row r="275">
      <c r="A275" s="10"/>
      <c r="B275" s="10"/>
      <c r="C275" s="10"/>
      <c r="D275" s="10"/>
      <c r="E275" s="29"/>
      <c r="F275" s="13"/>
      <c r="G275" s="13"/>
      <c r="H275" s="13"/>
      <c r="I275" s="13"/>
      <c r="J275" s="13"/>
      <c r="K275" s="8"/>
      <c r="L275" s="9"/>
    </row>
    <row r="276">
      <c r="A276" s="10"/>
      <c r="B276" s="10"/>
      <c r="C276" s="10"/>
      <c r="D276" s="10"/>
      <c r="E276" s="29"/>
      <c r="F276" s="13"/>
      <c r="G276" s="13"/>
      <c r="H276" s="13"/>
      <c r="I276" s="13"/>
      <c r="J276" s="13"/>
      <c r="K276" s="8"/>
      <c r="L276" s="9"/>
    </row>
    <row r="277">
      <c r="A277" s="10"/>
      <c r="B277" s="10"/>
      <c r="C277" s="10"/>
      <c r="D277" s="10"/>
      <c r="E277" s="29"/>
      <c r="F277" s="13"/>
      <c r="G277" s="13"/>
      <c r="H277" s="13"/>
      <c r="I277" s="13"/>
      <c r="J277" s="13"/>
      <c r="K277" s="8"/>
      <c r="L277" s="9"/>
    </row>
    <row r="278">
      <c r="A278" s="10"/>
      <c r="B278" s="10"/>
      <c r="C278" s="10"/>
      <c r="D278" s="10"/>
      <c r="E278" s="29"/>
      <c r="F278" s="13"/>
      <c r="G278" s="13"/>
      <c r="H278" s="13"/>
      <c r="I278" s="13"/>
      <c r="J278" s="13"/>
      <c r="K278" s="8"/>
      <c r="L278" s="9"/>
    </row>
    <row r="279">
      <c r="A279" s="10"/>
      <c r="B279" s="10"/>
      <c r="C279" s="10"/>
      <c r="D279" s="10"/>
      <c r="E279" s="29"/>
      <c r="F279" s="13"/>
      <c r="G279" s="13"/>
      <c r="H279" s="13"/>
      <c r="I279" s="13"/>
      <c r="J279" s="13"/>
      <c r="K279" s="8"/>
      <c r="L279" s="9"/>
    </row>
    <row r="280">
      <c r="A280" s="10"/>
      <c r="B280" s="10"/>
      <c r="C280" s="10"/>
      <c r="D280" s="10"/>
      <c r="E280" s="29"/>
      <c r="F280" s="13"/>
      <c r="G280" s="13"/>
      <c r="H280" s="13"/>
      <c r="I280" s="13"/>
      <c r="J280" s="13"/>
      <c r="K280" s="8"/>
      <c r="L280" s="9"/>
    </row>
    <row r="281">
      <c r="A281" s="10"/>
      <c r="B281" s="10"/>
      <c r="C281" s="10"/>
      <c r="D281" s="10"/>
      <c r="E281" s="29"/>
      <c r="F281" s="13"/>
      <c r="G281" s="13"/>
      <c r="H281" s="13"/>
      <c r="I281" s="13"/>
      <c r="J281" s="13"/>
      <c r="K281" s="8"/>
      <c r="L281" s="9"/>
    </row>
    <row r="282">
      <c r="A282" s="10"/>
      <c r="B282" s="10"/>
      <c r="C282" s="10"/>
      <c r="D282" s="10"/>
      <c r="E282" s="29"/>
      <c r="F282" s="13"/>
      <c r="G282" s="13"/>
      <c r="H282" s="13"/>
      <c r="I282" s="13"/>
      <c r="J282" s="13"/>
      <c r="K282" s="8"/>
      <c r="L282" s="9"/>
    </row>
    <row r="283">
      <c r="A283" s="10"/>
      <c r="B283" s="10"/>
      <c r="C283" s="10"/>
      <c r="D283" s="10"/>
      <c r="E283" s="29"/>
      <c r="F283" s="13"/>
      <c r="G283" s="13"/>
      <c r="H283" s="13"/>
      <c r="I283" s="13"/>
      <c r="J283" s="13"/>
      <c r="K283" s="8"/>
      <c r="L283" s="9"/>
    </row>
    <row r="284">
      <c r="A284" s="10"/>
      <c r="B284" s="10"/>
      <c r="C284" s="10"/>
      <c r="D284" s="10"/>
      <c r="E284" s="29"/>
      <c r="F284" s="13"/>
      <c r="G284" s="13"/>
      <c r="H284" s="13"/>
      <c r="I284" s="13"/>
      <c r="J284" s="13"/>
      <c r="K284" s="8"/>
      <c r="L284" s="9"/>
    </row>
    <row r="285">
      <c r="A285" s="10"/>
      <c r="B285" s="10"/>
      <c r="C285" s="10"/>
      <c r="D285" s="10"/>
      <c r="E285" s="29"/>
      <c r="F285" s="13"/>
      <c r="G285" s="13"/>
      <c r="H285" s="13"/>
      <c r="I285" s="13"/>
      <c r="J285" s="13"/>
      <c r="K285" s="8"/>
      <c r="L285" s="9"/>
    </row>
    <row r="286">
      <c r="A286" s="10"/>
      <c r="B286" s="10"/>
      <c r="C286" s="10"/>
      <c r="D286" s="10"/>
      <c r="E286" s="29"/>
      <c r="F286" s="13"/>
      <c r="G286" s="13"/>
      <c r="H286" s="13"/>
      <c r="I286" s="13"/>
      <c r="J286" s="13"/>
      <c r="K286" s="8"/>
      <c r="L286" s="9"/>
    </row>
    <row r="287">
      <c r="A287" s="10"/>
      <c r="B287" s="10"/>
      <c r="C287" s="10"/>
      <c r="D287" s="10"/>
      <c r="E287" s="29"/>
      <c r="F287" s="13"/>
      <c r="G287" s="13"/>
      <c r="H287" s="13"/>
      <c r="I287" s="13"/>
      <c r="J287" s="13"/>
      <c r="K287" s="8"/>
      <c r="L287" s="9"/>
    </row>
    <row r="288">
      <c r="A288" s="10"/>
      <c r="B288" s="10"/>
      <c r="C288" s="10"/>
      <c r="D288" s="10"/>
      <c r="E288" s="29"/>
      <c r="F288" s="13"/>
      <c r="G288" s="13"/>
      <c r="H288" s="13"/>
      <c r="I288" s="13"/>
      <c r="J288" s="13"/>
      <c r="K288" s="8"/>
      <c r="L288" s="9"/>
    </row>
    <row r="289">
      <c r="A289" s="10"/>
      <c r="B289" s="10"/>
      <c r="C289" s="10"/>
      <c r="D289" s="10"/>
      <c r="E289" s="29"/>
      <c r="F289" s="13"/>
      <c r="G289" s="13"/>
      <c r="H289" s="13"/>
      <c r="I289" s="13"/>
      <c r="J289" s="13"/>
      <c r="K289" s="8"/>
      <c r="L289" s="9"/>
    </row>
    <row r="290">
      <c r="A290" s="10"/>
      <c r="B290" s="10"/>
      <c r="C290" s="10"/>
      <c r="D290" s="10"/>
      <c r="E290" s="29"/>
      <c r="F290" s="13"/>
      <c r="G290" s="13"/>
      <c r="H290" s="13"/>
      <c r="I290" s="13"/>
      <c r="J290" s="13"/>
      <c r="K290" s="8"/>
      <c r="L290" s="9"/>
    </row>
    <row r="291">
      <c r="A291" s="10"/>
      <c r="B291" s="10"/>
      <c r="C291" s="10"/>
      <c r="D291" s="10"/>
      <c r="E291" s="29"/>
      <c r="F291" s="13"/>
      <c r="G291" s="13"/>
      <c r="H291" s="13"/>
      <c r="I291" s="13"/>
      <c r="J291" s="13"/>
      <c r="K291" s="8"/>
      <c r="L291" s="9"/>
    </row>
    <row r="292">
      <c r="A292" s="10"/>
      <c r="B292" s="10"/>
      <c r="C292" s="10"/>
      <c r="D292" s="10"/>
      <c r="E292" s="29"/>
      <c r="F292" s="13"/>
      <c r="G292" s="13"/>
      <c r="H292" s="13"/>
      <c r="I292" s="13"/>
      <c r="J292" s="13"/>
      <c r="K292" s="8"/>
      <c r="L292" s="9"/>
    </row>
    <row r="293">
      <c r="A293" s="10"/>
      <c r="B293" s="10"/>
      <c r="C293" s="10"/>
      <c r="D293" s="10"/>
      <c r="E293" s="29"/>
      <c r="F293" s="13"/>
      <c r="G293" s="13"/>
      <c r="H293" s="13"/>
      <c r="I293" s="13"/>
      <c r="J293" s="13"/>
      <c r="K293" s="8"/>
      <c r="L293" s="9"/>
    </row>
    <row r="294">
      <c r="A294" s="10"/>
      <c r="B294" s="10"/>
      <c r="C294" s="10"/>
      <c r="D294" s="10"/>
      <c r="E294" s="29"/>
      <c r="F294" s="13"/>
      <c r="G294" s="13"/>
      <c r="H294" s="13"/>
      <c r="I294" s="13"/>
      <c r="J294" s="13"/>
      <c r="K294" s="8"/>
      <c r="L294" s="9"/>
    </row>
    <row r="295">
      <c r="A295" s="10"/>
      <c r="B295" s="10"/>
      <c r="C295" s="10"/>
      <c r="D295" s="10"/>
      <c r="E295" s="29"/>
      <c r="F295" s="13"/>
      <c r="G295" s="13"/>
      <c r="H295" s="13"/>
      <c r="I295" s="13"/>
      <c r="J295" s="13"/>
      <c r="K295" s="8"/>
      <c r="L295" s="9"/>
    </row>
    <row r="296">
      <c r="A296" s="10"/>
      <c r="B296" s="10"/>
      <c r="C296" s="10"/>
      <c r="D296" s="10"/>
      <c r="E296" s="29"/>
      <c r="F296" s="13"/>
      <c r="G296" s="13"/>
      <c r="H296" s="13"/>
      <c r="I296" s="13"/>
      <c r="J296" s="13"/>
      <c r="K296" s="8"/>
      <c r="L296" s="9"/>
    </row>
    <row r="297">
      <c r="A297" s="10"/>
      <c r="B297" s="10"/>
      <c r="C297" s="10"/>
      <c r="D297" s="10"/>
      <c r="E297" s="29"/>
      <c r="F297" s="13"/>
      <c r="G297" s="13"/>
      <c r="H297" s="13"/>
      <c r="I297" s="13"/>
      <c r="J297" s="13"/>
      <c r="K297" s="8"/>
      <c r="L297" s="9"/>
    </row>
    <row r="298">
      <c r="A298" s="10"/>
      <c r="B298" s="10"/>
      <c r="C298" s="10"/>
      <c r="D298" s="10"/>
      <c r="E298" s="29"/>
      <c r="F298" s="13"/>
      <c r="G298" s="13"/>
      <c r="H298" s="13"/>
      <c r="I298" s="13"/>
      <c r="J298" s="13"/>
      <c r="K298" s="8"/>
      <c r="L298" s="9"/>
    </row>
    <row r="299">
      <c r="A299" s="10"/>
      <c r="B299" s="10"/>
      <c r="C299" s="10"/>
      <c r="D299" s="10"/>
      <c r="E299" s="29"/>
      <c r="F299" s="13"/>
      <c r="G299" s="13"/>
      <c r="H299" s="13"/>
      <c r="I299" s="13"/>
      <c r="J299" s="13"/>
      <c r="K299" s="8"/>
      <c r="L299" s="9"/>
    </row>
    <row r="300">
      <c r="A300" s="10"/>
      <c r="B300" s="10"/>
      <c r="C300" s="10"/>
      <c r="D300" s="10"/>
      <c r="E300" s="29"/>
      <c r="F300" s="13"/>
      <c r="G300" s="13"/>
      <c r="H300" s="13"/>
      <c r="I300" s="13"/>
      <c r="J300" s="13"/>
      <c r="K300" s="8"/>
      <c r="L300" s="9"/>
    </row>
    <row r="301">
      <c r="A301" s="10"/>
      <c r="B301" s="10"/>
      <c r="C301" s="10"/>
      <c r="D301" s="10"/>
      <c r="E301" s="29"/>
      <c r="F301" s="13"/>
      <c r="G301" s="13"/>
      <c r="H301" s="13"/>
      <c r="I301" s="13"/>
      <c r="J301" s="13"/>
      <c r="K301" s="8"/>
      <c r="L301" s="9"/>
    </row>
    <row r="302">
      <c r="A302" s="10"/>
      <c r="B302" s="10"/>
      <c r="C302" s="10"/>
      <c r="D302" s="10"/>
      <c r="E302" s="29"/>
      <c r="F302" s="13"/>
      <c r="G302" s="13"/>
      <c r="H302" s="13"/>
      <c r="I302" s="13"/>
      <c r="J302" s="13"/>
      <c r="K302" s="8"/>
      <c r="L302" s="9"/>
    </row>
    <row r="303">
      <c r="A303" s="10"/>
      <c r="B303" s="10"/>
      <c r="C303" s="10"/>
      <c r="D303" s="10"/>
      <c r="E303" s="29"/>
      <c r="F303" s="13"/>
      <c r="G303" s="13"/>
      <c r="H303" s="13"/>
      <c r="I303" s="13"/>
      <c r="J303" s="13"/>
      <c r="K303" s="8"/>
      <c r="L303" s="9"/>
    </row>
    <row r="304">
      <c r="A304" s="10"/>
      <c r="B304" s="10"/>
      <c r="C304" s="10"/>
      <c r="D304" s="10"/>
      <c r="E304" s="29"/>
      <c r="F304" s="13"/>
      <c r="G304" s="13"/>
      <c r="H304" s="13"/>
      <c r="I304" s="13"/>
      <c r="J304" s="13"/>
      <c r="K304" s="8"/>
      <c r="L304" s="9"/>
    </row>
    <row r="305">
      <c r="A305" s="10"/>
      <c r="B305" s="10"/>
      <c r="C305" s="10"/>
      <c r="D305" s="10"/>
      <c r="E305" s="29"/>
      <c r="F305" s="13"/>
      <c r="G305" s="13"/>
      <c r="H305" s="13"/>
      <c r="I305" s="13"/>
      <c r="J305" s="13"/>
      <c r="K305" s="8"/>
      <c r="L305" s="9"/>
    </row>
    <row r="306">
      <c r="A306" s="10"/>
      <c r="B306" s="10"/>
      <c r="C306" s="10"/>
      <c r="D306" s="10"/>
      <c r="E306" s="29"/>
      <c r="F306" s="13"/>
      <c r="G306" s="13"/>
      <c r="H306" s="13"/>
      <c r="I306" s="13"/>
      <c r="J306" s="13"/>
      <c r="K306" s="8"/>
      <c r="L306" s="9"/>
    </row>
    <row r="307">
      <c r="A307" s="10"/>
      <c r="B307" s="10"/>
      <c r="C307" s="10"/>
      <c r="D307" s="10"/>
      <c r="E307" s="29"/>
      <c r="F307" s="13"/>
      <c r="G307" s="13"/>
      <c r="H307" s="13"/>
      <c r="I307" s="13"/>
      <c r="J307" s="13"/>
      <c r="K307" s="8"/>
      <c r="L307" s="9"/>
    </row>
    <row r="308">
      <c r="A308" s="10"/>
      <c r="B308" s="10"/>
      <c r="C308" s="10"/>
      <c r="D308" s="10"/>
      <c r="E308" s="29"/>
      <c r="F308" s="13"/>
      <c r="G308" s="13"/>
      <c r="H308" s="13"/>
      <c r="I308" s="13"/>
      <c r="J308" s="13"/>
      <c r="K308" s="8"/>
      <c r="L308" s="9"/>
    </row>
    <row r="309">
      <c r="A309" s="10"/>
      <c r="B309" s="10"/>
      <c r="C309" s="10"/>
      <c r="D309" s="10"/>
      <c r="E309" s="29"/>
      <c r="F309" s="13"/>
      <c r="G309" s="13"/>
      <c r="H309" s="13"/>
      <c r="I309" s="13"/>
      <c r="J309" s="13"/>
      <c r="K309" s="8"/>
      <c r="L309" s="9"/>
    </row>
    <row r="310">
      <c r="A310" s="10"/>
      <c r="B310" s="10"/>
      <c r="C310" s="10"/>
      <c r="D310" s="10"/>
      <c r="E310" s="29"/>
      <c r="F310" s="13"/>
      <c r="G310" s="13"/>
      <c r="H310" s="13"/>
      <c r="I310" s="13"/>
      <c r="J310" s="13"/>
      <c r="K310" s="8"/>
      <c r="L310" s="9"/>
    </row>
    <row r="311">
      <c r="A311" s="10"/>
      <c r="B311" s="10"/>
      <c r="C311" s="10"/>
      <c r="D311" s="10"/>
      <c r="E311" s="29"/>
      <c r="F311" s="13"/>
      <c r="G311" s="13"/>
      <c r="H311" s="13"/>
      <c r="I311" s="13"/>
      <c r="J311" s="13"/>
      <c r="K311" s="8"/>
      <c r="L311" s="9"/>
    </row>
    <row r="312">
      <c r="A312" s="10"/>
      <c r="B312" s="10"/>
      <c r="C312" s="10"/>
      <c r="D312" s="10"/>
      <c r="E312" s="29"/>
      <c r="F312" s="13"/>
      <c r="G312" s="13"/>
      <c r="H312" s="13"/>
      <c r="I312" s="13"/>
      <c r="J312" s="13"/>
      <c r="K312" s="8"/>
      <c r="L312" s="9"/>
    </row>
    <row r="313">
      <c r="A313" s="10"/>
      <c r="B313" s="10"/>
      <c r="C313" s="10"/>
      <c r="D313" s="10"/>
      <c r="E313" s="29"/>
      <c r="F313" s="13"/>
      <c r="G313" s="13"/>
      <c r="H313" s="13"/>
      <c r="I313" s="13"/>
      <c r="J313" s="13"/>
      <c r="K313" s="8"/>
      <c r="L313" s="9"/>
    </row>
    <row r="314">
      <c r="A314" s="10"/>
      <c r="B314" s="10"/>
      <c r="C314" s="10"/>
      <c r="D314" s="10"/>
      <c r="E314" s="29"/>
      <c r="F314" s="13"/>
      <c r="G314" s="13"/>
      <c r="H314" s="13"/>
      <c r="I314" s="13"/>
      <c r="J314" s="13"/>
      <c r="K314" s="8"/>
      <c r="L314" s="9"/>
    </row>
    <row r="315">
      <c r="A315" s="10"/>
      <c r="B315" s="10"/>
      <c r="C315" s="10"/>
      <c r="D315" s="10"/>
      <c r="E315" s="29"/>
      <c r="F315" s="13"/>
      <c r="G315" s="13"/>
      <c r="H315" s="13"/>
      <c r="I315" s="13"/>
      <c r="J315" s="13"/>
      <c r="K315" s="8"/>
      <c r="L315" s="9"/>
    </row>
    <row r="316">
      <c r="A316" s="10"/>
      <c r="B316" s="10"/>
      <c r="C316" s="10"/>
      <c r="D316" s="10"/>
      <c r="E316" s="29"/>
      <c r="F316" s="13"/>
      <c r="G316" s="13"/>
      <c r="H316" s="13"/>
      <c r="I316" s="13"/>
      <c r="J316" s="13"/>
      <c r="K316" s="8"/>
      <c r="L316" s="9"/>
    </row>
    <row r="317">
      <c r="A317" s="10"/>
      <c r="B317" s="10"/>
      <c r="C317" s="10"/>
      <c r="D317" s="10"/>
      <c r="E317" s="29"/>
      <c r="F317" s="13"/>
      <c r="G317" s="13"/>
      <c r="H317" s="13"/>
      <c r="I317" s="13"/>
      <c r="J317" s="13"/>
      <c r="K317" s="8"/>
      <c r="L317" s="9"/>
    </row>
    <row r="318">
      <c r="A318" s="10"/>
      <c r="B318" s="10"/>
      <c r="C318" s="10"/>
      <c r="D318" s="10"/>
      <c r="E318" s="29"/>
      <c r="F318" s="13"/>
      <c r="G318" s="13"/>
      <c r="H318" s="13"/>
      <c r="I318" s="13"/>
      <c r="J318" s="13"/>
      <c r="K318" s="8"/>
      <c r="L318" s="9"/>
    </row>
    <row r="319">
      <c r="A319" s="10"/>
      <c r="B319" s="10"/>
      <c r="C319" s="10"/>
      <c r="D319" s="10"/>
      <c r="E319" s="29"/>
      <c r="F319" s="13"/>
      <c r="G319" s="13"/>
      <c r="H319" s="13"/>
      <c r="I319" s="13"/>
      <c r="J319" s="13"/>
      <c r="K319" s="8"/>
      <c r="L319" s="9"/>
    </row>
    <row r="320">
      <c r="A320" s="10"/>
      <c r="B320" s="10"/>
      <c r="C320" s="10"/>
      <c r="D320" s="10"/>
      <c r="E320" s="29"/>
      <c r="F320" s="13"/>
      <c r="G320" s="13"/>
      <c r="H320" s="13"/>
      <c r="I320" s="13"/>
      <c r="J320" s="13"/>
      <c r="K320" s="8"/>
      <c r="L320" s="9"/>
    </row>
    <row r="321">
      <c r="A321" s="10"/>
      <c r="B321" s="10"/>
      <c r="C321" s="10"/>
      <c r="D321" s="10"/>
      <c r="E321" s="29"/>
      <c r="F321" s="13"/>
      <c r="G321" s="13"/>
      <c r="H321" s="13"/>
      <c r="I321" s="13"/>
      <c r="J321" s="13"/>
      <c r="K321" s="8"/>
      <c r="L321" s="9"/>
    </row>
    <row r="322">
      <c r="A322" s="10"/>
      <c r="B322" s="10"/>
      <c r="C322" s="10"/>
      <c r="D322" s="10"/>
      <c r="E322" s="29"/>
      <c r="F322" s="13"/>
      <c r="G322" s="13"/>
      <c r="H322" s="13"/>
      <c r="I322" s="13"/>
      <c r="J322" s="13"/>
      <c r="K322" s="8"/>
      <c r="L322" s="9"/>
    </row>
    <row r="323">
      <c r="A323" s="10"/>
      <c r="B323" s="10"/>
      <c r="C323" s="10"/>
      <c r="D323" s="10"/>
      <c r="E323" s="29"/>
      <c r="F323" s="13"/>
      <c r="G323" s="13"/>
      <c r="H323" s="13"/>
      <c r="I323" s="13"/>
      <c r="J323" s="13"/>
      <c r="K323" s="8"/>
      <c r="L323" s="9"/>
    </row>
    <row r="324">
      <c r="A324" s="10"/>
      <c r="B324" s="10"/>
      <c r="C324" s="10"/>
      <c r="D324" s="10"/>
      <c r="E324" s="29"/>
      <c r="F324" s="13"/>
      <c r="G324" s="13"/>
      <c r="H324" s="13"/>
      <c r="I324" s="13"/>
      <c r="J324" s="13"/>
      <c r="K324" s="8"/>
      <c r="L324" s="9"/>
    </row>
    <row r="325">
      <c r="A325" s="10"/>
      <c r="B325" s="10"/>
      <c r="C325" s="10"/>
      <c r="D325" s="10"/>
      <c r="E325" s="29"/>
      <c r="F325" s="13"/>
      <c r="G325" s="13"/>
      <c r="H325" s="13"/>
      <c r="I325" s="13"/>
      <c r="J325" s="13"/>
      <c r="K325" s="8"/>
      <c r="L325" s="9"/>
    </row>
    <row r="326">
      <c r="A326" s="10"/>
      <c r="B326" s="10"/>
      <c r="C326" s="10"/>
      <c r="D326" s="10"/>
      <c r="E326" s="29"/>
      <c r="F326" s="13"/>
      <c r="G326" s="13"/>
      <c r="H326" s="13"/>
      <c r="I326" s="13"/>
      <c r="J326" s="13"/>
      <c r="K326" s="8"/>
      <c r="L326" s="9"/>
    </row>
    <row r="327">
      <c r="A327" s="10"/>
      <c r="B327" s="10"/>
      <c r="C327" s="10"/>
      <c r="D327" s="10"/>
      <c r="E327" s="29"/>
      <c r="F327" s="13"/>
      <c r="G327" s="13"/>
      <c r="H327" s="13"/>
      <c r="I327" s="13"/>
      <c r="J327" s="13"/>
      <c r="K327" s="8"/>
      <c r="L327" s="9"/>
    </row>
    <row r="328">
      <c r="A328" s="10"/>
      <c r="B328" s="10"/>
      <c r="C328" s="10"/>
      <c r="D328" s="10"/>
      <c r="E328" s="29"/>
      <c r="F328" s="13"/>
      <c r="G328" s="13"/>
      <c r="H328" s="13"/>
      <c r="I328" s="13"/>
      <c r="J328" s="13"/>
      <c r="K328" s="8"/>
      <c r="L328" s="9"/>
    </row>
    <row r="329">
      <c r="A329" s="10"/>
      <c r="B329" s="10"/>
      <c r="C329" s="10"/>
      <c r="D329" s="10"/>
      <c r="E329" s="29"/>
      <c r="F329" s="13"/>
      <c r="G329" s="13"/>
      <c r="H329" s="13"/>
      <c r="I329" s="13"/>
      <c r="J329" s="13"/>
      <c r="K329" s="8"/>
      <c r="L329" s="9"/>
    </row>
    <row r="330">
      <c r="A330" s="10"/>
      <c r="B330" s="10"/>
      <c r="C330" s="10"/>
      <c r="D330" s="10"/>
      <c r="E330" s="29"/>
      <c r="F330" s="13"/>
      <c r="G330" s="13"/>
      <c r="H330" s="13"/>
      <c r="I330" s="13"/>
      <c r="J330" s="13"/>
      <c r="K330" s="8"/>
      <c r="L330" s="9"/>
    </row>
    <row r="331">
      <c r="A331" s="10"/>
      <c r="B331" s="10"/>
      <c r="C331" s="10"/>
      <c r="D331" s="10"/>
      <c r="E331" s="29"/>
      <c r="F331" s="13"/>
      <c r="G331" s="13"/>
      <c r="H331" s="13"/>
      <c r="I331" s="13"/>
      <c r="J331" s="13"/>
      <c r="K331" s="8"/>
      <c r="L331" s="9"/>
    </row>
    <row r="332">
      <c r="A332" s="10"/>
      <c r="B332" s="10"/>
      <c r="C332" s="10"/>
      <c r="D332" s="10"/>
      <c r="E332" s="29"/>
      <c r="F332" s="13"/>
      <c r="G332" s="13"/>
      <c r="H332" s="13"/>
      <c r="I332" s="13"/>
      <c r="J332" s="13"/>
      <c r="K332" s="8"/>
      <c r="L332" s="9"/>
    </row>
    <row r="333">
      <c r="A333" s="10"/>
      <c r="B333" s="10"/>
      <c r="C333" s="10"/>
      <c r="D333" s="10"/>
      <c r="E333" s="29"/>
      <c r="F333" s="13"/>
      <c r="G333" s="13"/>
      <c r="H333" s="13"/>
      <c r="I333" s="13"/>
      <c r="J333" s="13"/>
      <c r="K333" s="8"/>
      <c r="L333" s="9"/>
    </row>
    <row r="334">
      <c r="A334" s="10"/>
      <c r="B334" s="10"/>
      <c r="C334" s="10"/>
      <c r="D334" s="10"/>
      <c r="E334" s="29"/>
      <c r="F334" s="13"/>
      <c r="G334" s="13"/>
      <c r="H334" s="13"/>
      <c r="I334" s="13"/>
      <c r="J334" s="13"/>
      <c r="K334" s="8"/>
      <c r="L334" s="9"/>
    </row>
    <row r="335">
      <c r="A335" s="10"/>
      <c r="B335" s="10"/>
      <c r="C335" s="10"/>
      <c r="D335" s="10"/>
      <c r="E335" s="29"/>
      <c r="F335" s="13"/>
      <c r="G335" s="13"/>
      <c r="H335" s="13"/>
      <c r="I335" s="13"/>
      <c r="J335" s="13"/>
      <c r="K335" s="8"/>
      <c r="L335" s="9"/>
    </row>
    <row r="336">
      <c r="A336" s="10"/>
      <c r="B336" s="10"/>
      <c r="C336" s="10"/>
      <c r="D336" s="10"/>
      <c r="E336" s="29"/>
      <c r="F336" s="13"/>
      <c r="G336" s="13"/>
      <c r="H336" s="13"/>
      <c r="I336" s="13"/>
      <c r="J336" s="13"/>
      <c r="K336" s="8"/>
      <c r="L336" s="9"/>
    </row>
    <row r="337">
      <c r="A337" s="10"/>
      <c r="B337" s="10"/>
      <c r="C337" s="10"/>
      <c r="D337" s="10"/>
      <c r="E337" s="29"/>
      <c r="F337" s="13"/>
      <c r="G337" s="13"/>
      <c r="H337" s="13"/>
      <c r="I337" s="13"/>
      <c r="J337" s="13"/>
      <c r="K337" s="8"/>
      <c r="L337" s="9"/>
    </row>
    <row r="338">
      <c r="A338" s="10"/>
      <c r="B338" s="10"/>
      <c r="C338" s="10"/>
      <c r="D338" s="10"/>
      <c r="E338" s="29"/>
      <c r="F338" s="13"/>
      <c r="G338" s="13"/>
      <c r="H338" s="13"/>
      <c r="I338" s="13"/>
      <c r="J338" s="13"/>
      <c r="K338" s="8"/>
      <c r="L338" s="9"/>
    </row>
    <row r="339">
      <c r="A339" s="10"/>
      <c r="B339" s="10"/>
      <c r="C339" s="10"/>
      <c r="D339" s="10"/>
      <c r="E339" s="29"/>
      <c r="F339" s="13"/>
      <c r="G339" s="13"/>
      <c r="H339" s="13"/>
      <c r="I339" s="13"/>
      <c r="J339" s="13"/>
      <c r="K339" s="8"/>
      <c r="L339" s="9"/>
    </row>
    <row r="340">
      <c r="A340" s="10"/>
      <c r="B340" s="10"/>
      <c r="C340" s="10"/>
      <c r="D340" s="10"/>
      <c r="E340" s="29"/>
      <c r="F340" s="13"/>
      <c r="G340" s="13"/>
      <c r="H340" s="13"/>
      <c r="I340" s="13"/>
      <c r="J340" s="13"/>
      <c r="K340" s="8"/>
      <c r="L340" s="9"/>
    </row>
    <row r="341">
      <c r="A341" s="10"/>
      <c r="B341" s="10"/>
      <c r="C341" s="10"/>
      <c r="D341" s="10"/>
      <c r="E341" s="29"/>
      <c r="F341" s="13"/>
      <c r="G341" s="13"/>
      <c r="H341" s="13"/>
      <c r="I341" s="13"/>
      <c r="J341" s="13"/>
      <c r="K341" s="8"/>
      <c r="L341" s="9"/>
    </row>
    <row r="342">
      <c r="A342" s="10"/>
      <c r="B342" s="10"/>
      <c r="C342" s="10"/>
      <c r="D342" s="10"/>
      <c r="E342" s="29"/>
      <c r="F342" s="13"/>
      <c r="G342" s="13"/>
      <c r="H342" s="13"/>
      <c r="I342" s="13"/>
      <c r="J342" s="13"/>
      <c r="K342" s="8"/>
      <c r="L342" s="9"/>
    </row>
    <row r="343">
      <c r="A343" s="10"/>
      <c r="B343" s="10"/>
      <c r="C343" s="10"/>
      <c r="D343" s="10"/>
      <c r="E343" s="29"/>
      <c r="F343" s="13"/>
      <c r="G343" s="13"/>
      <c r="H343" s="13"/>
      <c r="I343" s="13"/>
      <c r="J343" s="13"/>
      <c r="K343" s="8"/>
      <c r="L343" s="9"/>
    </row>
    <row r="344">
      <c r="A344" s="10"/>
      <c r="B344" s="10"/>
      <c r="C344" s="10"/>
      <c r="D344" s="10"/>
      <c r="E344" s="29"/>
      <c r="F344" s="13"/>
      <c r="G344" s="13"/>
      <c r="H344" s="13"/>
      <c r="I344" s="13"/>
      <c r="J344" s="13"/>
      <c r="K344" s="8"/>
      <c r="L344" s="9"/>
    </row>
    <row r="345">
      <c r="A345" s="10"/>
      <c r="B345" s="10"/>
      <c r="C345" s="10"/>
      <c r="D345" s="10"/>
      <c r="E345" s="29"/>
      <c r="F345" s="13"/>
      <c r="G345" s="13"/>
      <c r="H345" s="13"/>
      <c r="I345" s="13"/>
      <c r="J345" s="13"/>
      <c r="K345" s="8"/>
      <c r="L345" s="9"/>
    </row>
    <row r="346">
      <c r="A346" s="10"/>
      <c r="B346" s="10"/>
      <c r="C346" s="10"/>
      <c r="D346" s="10"/>
      <c r="E346" s="29"/>
      <c r="F346" s="13"/>
      <c r="G346" s="13"/>
      <c r="H346" s="13"/>
      <c r="I346" s="13"/>
      <c r="J346" s="13"/>
      <c r="K346" s="8"/>
      <c r="L346" s="9"/>
    </row>
    <row r="347">
      <c r="A347" s="10"/>
      <c r="B347" s="10"/>
      <c r="C347" s="10"/>
      <c r="D347" s="10"/>
      <c r="E347" s="29"/>
      <c r="F347" s="13"/>
      <c r="G347" s="13"/>
      <c r="H347" s="13"/>
      <c r="I347" s="13"/>
      <c r="J347" s="13"/>
      <c r="K347" s="8"/>
      <c r="L347" s="9"/>
    </row>
    <row r="348">
      <c r="A348" s="10"/>
      <c r="B348" s="10"/>
      <c r="C348" s="10"/>
      <c r="D348" s="10"/>
      <c r="E348" s="29"/>
      <c r="F348" s="13"/>
      <c r="G348" s="13"/>
      <c r="H348" s="13"/>
      <c r="I348" s="13"/>
      <c r="J348" s="13"/>
      <c r="K348" s="8"/>
      <c r="L348" s="9"/>
    </row>
    <row r="349">
      <c r="A349" s="10"/>
      <c r="B349" s="10"/>
      <c r="C349" s="10"/>
      <c r="D349" s="10"/>
      <c r="E349" s="29"/>
      <c r="F349" s="13"/>
      <c r="G349" s="13"/>
      <c r="H349" s="13"/>
      <c r="I349" s="13"/>
      <c r="J349" s="13"/>
      <c r="K349" s="8"/>
      <c r="L349" s="9"/>
    </row>
    <row r="350">
      <c r="A350" s="10"/>
      <c r="B350" s="10"/>
      <c r="C350" s="10"/>
      <c r="D350" s="10"/>
      <c r="E350" s="29"/>
      <c r="F350" s="13"/>
      <c r="G350" s="13"/>
      <c r="H350" s="13"/>
      <c r="I350" s="13"/>
      <c r="J350" s="13"/>
      <c r="K350" s="8"/>
      <c r="L350" s="9"/>
    </row>
    <row r="351">
      <c r="A351" s="10"/>
      <c r="B351" s="10"/>
      <c r="C351" s="10"/>
      <c r="D351" s="10"/>
      <c r="E351" s="29"/>
      <c r="F351" s="13"/>
      <c r="G351" s="13"/>
      <c r="H351" s="13"/>
      <c r="I351" s="13"/>
      <c r="J351" s="13"/>
      <c r="K351" s="8"/>
      <c r="L351" s="9"/>
    </row>
    <row r="352">
      <c r="A352" s="10"/>
      <c r="B352" s="10"/>
      <c r="C352" s="10"/>
      <c r="D352" s="10"/>
      <c r="E352" s="29"/>
      <c r="F352" s="13"/>
      <c r="G352" s="13"/>
      <c r="H352" s="13"/>
      <c r="I352" s="13"/>
      <c r="J352" s="13"/>
      <c r="K352" s="8"/>
      <c r="L352" s="9"/>
    </row>
    <row r="353">
      <c r="A353" s="10"/>
      <c r="B353" s="10"/>
      <c r="C353" s="10"/>
      <c r="D353" s="10"/>
      <c r="E353" s="29"/>
      <c r="F353" s="13"/>
      <c r="G353" s="13"/>
      <c r="H353" s="13"/>
      <c r="I353" s="13"/>
      <c r="J353" s="13"/>
      <c r="K353" s="8"/>
      <c r="L353" s="9"/>
    </row>
    <row r="354">
      <c r="A354" s="10"/>
      <c r="B354" s="10"/>
      <c r="C354" s="10"/>
      <c r="D354" s="10"/>
      <c r="E354" s="29"/>
      <c r="F354" s="13"/>
      <c r="G354" s="13"/>
      <c r="H354" s="13"/>
      <c r="I354" s="13"/>
      <c r="J354" s="13"/>
      <c r="K354" s="8"/>
      <c r="L354" s="9"/>
    </row>
    <row r="355">
      <c r="A355" s="10"/>
      <c r="B355" s="10"/>
      <c r="C355" s="10"/>
      <c r="D355" s="10"/>
      <c r="E355" s="29"/>
      <c r="F355" s="13"/>
      <c r="G355" s="13"/>
      <c r="H355" s="13"/>
      <c r="I355" s="13"/>
      <c r="J355" s="13"/>
      <c r="K355" s="8"/>
      <c r="L355" s="9"/>
    </row>
    <row r="356">
      <c r="A356" s="10"/>
      <c r="B356" s="10"/>
      <c r="C356" s="10"/>
      <c r="D356" s="10"/>
      <c r="E356" s="29"/>
      <c r="F356" s="13"/>
      <c r="G356" s="13"/>
      <c r="H356" s="13"/>
      <c r="I356" s="13"/>
      <c r="J356" s="13"/>
      <c r="K356" s="8"/>
      <c r="L356" s="9"/>
    </row>
    <row r="357">
      <c r="A357" s="10"/>
      <c r="B357" s="10"/>
      <c r="C357" s="10"/>
      <c r="D357" s="10"/>
      <c r="E357" s="29"/>
      <c r="F357" s="13"/>
      <c r="G357" s="13"/>
      <c r="H357" s="13"/>
      <c r="I357" s="13"/>
      <c r="J357" s="13"/>
      <c r="K357" s="8"/>
      <c r="L357" s="9"/>
    </row>
    <row r="358">
      <c r="A358" s="10"/>
      <c r="B358" s="10"/>
      <c r="C358" s="10"/>
      <c r="D358" s="10"/>
      <c r="E358" s="29"/>
      <c r="F358" s="13"/>
      <c r="G358" s="13"/>
      <c r="H358" s="13"/>
      <c r="I358" s="13"/>
      <c r="J358" s="13"/>
      <c r="K358" s="8"/>
      <c r="L358" s="9"/>
    </row>
    <row r="359">
      <c r="A359" s="10"/>
      <c r="B359" s="10"/>
      <c r="C359" s="10"/>
      <c r="D359" s="10"/>
      <c r="E359" s="29"/>
      <c r="F359" s="13"/>
      <c r="G359" s="13"/>
      <c r="H359" s="13"/>
      <c r="I359" s="13"/>
      <c r="J359" s="13"/>
      <c r="K359" s="8"/>
      <c r="L359" s="9"/>
    </row>
    <row r="360">
      <c r="A360" s="10"/>
      <c r="B360" s="10"/>
      <c r="C360" s="10"/>
      <c r="D360" s="10"/>
      <c r="E360" s="29"/>
      <c r="F360" s="13"/>
      <c r="G360" s="13"/>
      <c r="H360" s="13"/>
      <c r="I360" s="13"/>
      <c r="J360" s="13"/>
      <c r="K360" s="8"/>
      <c r="L360" s="9"/>
    </row>
    <row r="361">
      <c r="A361" s="10"/>
      <c r="B361" s="10"/>
      <c r="C361" s="10"/>
      <c r="D361" s="10"/>
      <c r="E361" s="29"/>
      <c r="F361" s="13"/>
      <c r="G361" s="13"/>
      <c r="H361" s="13"/>
      <c r="I361" s="13"/>
      <c r="J361" s="13"/>
      <c r="K361" s="8"/>
      <c r="L361" s="9"/>
    </row>
    <row r="362">
      <c r="A362" s="10"/>
      <c r="B362" s="10"/>
      <c r="C362" s="10"/>
      <c r="D362" s="10"/>
      <c r="E362" s="29"/>
      <c r="F362" s="13"/>
      <c r="G362" s="13"/>
      <c r="H362" s="13"/>
      <c r="I362" s="13"/>
      <c r="J362" s="13"/>
      <c r="K362" s="8"/>
      <c r="L362" s="9"/>
    </row>
    <row r="363">
      <c r="A363" s="10"/>
      <c r="B363" s="10"/>
      <c r="C363" s="10"/>
      <c r="D363" s="10"/>
      <c r="E363" s="29"/>
      <c r="F363" s="13"/>
      <c r="G363" s="13"/>
      <c r="H363" s="13"/>
      <c r="I363" s="13"/>
      <c r="J363" s="13"/>
      <c r="K363" s="8"/>
      <c r="L363" s="9"/>
    </row>
    <row r="364">
      <c r="A364" s="10"/>
      <c r="B364" s="10"/>
      <c r="C364" s="10"/>
      <c r="D364" s="10"/>
      <c r="E364" s="29"/>
      <c r="F364" s="13"/>
      <c r="G364" s="13"/>
      <c r="H364" s="13"/>
      <c r="I364" s="13"/>
      <c r="J364" s="13"/>
      <c r="K364" s="8"/>
      <c r="L364" s="9"/>
    </row>
    <row r="365">
      <c r="A365" s="10"/>
      <c r="B365" s="10"/>
      <c r="C365" s="10"/>
      <c r="D365" s="10"/>
      <c r="E365" s="29"/>
      <c r="F365" s="13"/>
      <c r="G365" s="13"/>
      <c r="H365" s="13"/>
      <c r="I365" s="13"/>
      <c r="J365" s="13"/>
      <c r="K365" s="8"/>
      <c r="L365" s="9"/>
    </row>
    <row r="366">
      <c r="A366" s="10"/>
      <c r="B366" s="10"/>
      <c r="C366" s="10"/>
      <c r="D366" s="10"/>
      <c r="E366" s="29"/>
      <c r="F366" s="13"/>
      <c r="G366" s="13"/>
      <c r="H366" s="13"/>
      <c r="I366" s="13"/>
      <c r="J366" s="13"/>
      <c r="K366" s="8"/>
      <c r="L366" s="9"/>
    </row>
    <row r="367">
      <c r="A367" s="10"/>
      <c r="B367" s="10"/>
      <c r="C367" s="10"/>
      <c r="D367" s="10"/>
      <c r="E367" s="29"/>
      <c r="F367" s="13"/>
      <c r="G367" s="13"/>
      <c r="H367" s="13"/>
      <c r="I367" s="13"/>
      <c r="J367" s="13"/>
      <c r="K367" s="8"/>
      <c r="L367" s="9"/>
    </row>
    <row r="368">
      <c r="A368" s="10"/>
      <c r="B368" s="10"/>
      <c r="C368" s="10"/>
      <c r="D368" s="10"/>
      <c r="E368" s="29"/>
      <c r="F368" s="13"/>
      <c r="G368" s="13"/>
      <c r="H368" s="13"/>
      <c r="I368" s="13"/>
      <c r="J368" s="13"/>
      <c r="K368" s="8"/>
      <c r="L368" s="9"/>
    </row>
    <row r="369">
      <c r="A369" s="10"/>
      <c r="B369" s="10"/>
      <c r="C369" s="10"/>
      <c r="D369" s="10"/>
      <c r="E369" s="29"/>
      <c r="F369" s="13"/>
      <c r="G369" s="13"/>
      <c r="H369" s="13"/>
      <c r="I369" s="13"/>
      <c r="J369" s="13"/>
      <c r="K369" s="8"/>
      <c r="L369" s="9"/>
    </row>
    <row r="370">
      <c r="A370" s="10"/>
      <c r="B370" s="10"/>
      <c r="C370" s="10"/>
      <c r="D370" s="10"/>
      <c r="E370" s="29"/>
      <c r="F370" s="13"/>
      <c r="G370" s="13"/>
      <c r="H370" s="13"/>
      <c r="I370" s="13"/>
      <c r="J370" s="13"/>
      <c r="K370" s="8"/>
      <c r="L370" s="9"/>
    </row>
    <row r="371">
      <c r="A371" s="10"/>
      <c r="B371" s="10"/>
      <c r="C371" s="10"/>
      <c r="D371" s="10"/>
      <c r="E371" s="29"/>
      <c r="F371" s="13"/>
      <c r="G371" s="13"/>
      <c r="H371" s="13"/>
      <c r="I371" s="13"/>
      <c r="J371" s="13"/>
      <c r="K371" s="8"/>
      <c r="L371" s="9"/>
    </row>
    <row r="372">
      <c r="A372" s="10"/>
      <c r="B372" s="10"/>
      <c r="C372" s="10"/>
      <c r="D372" s="10"/>
      <c r="E372" s="29"/>
      <c r="F372" s="13"/>
      <c r="G372" s="13"/>
      <c r="H372" s="13"/>
      <c r="I372" s="13"/>
      <c r="J372" s="13"/>
      <c r="K372" s="8"/>
      <c r="L372" s="9"/>
    </row>
    <row r="373">
      <c r="A373" s="10"/>
      <c r="B373" s="10"/>
      <c r="C373" s="10"/>
      <c r="D373" s="10"/>
      <c r="E373" s="29"/>
      <c r="F373" s="13"/>
      <c r="G373" s="13"/>
      <c r="H373" s="13"/>
      <c r="I373" s="13"/>
      <c r="J373" s="13"/>
      <c r="K373" s="8"/>
      <c r="L373" s="9"/>
    </row>
    <row r="374">
      <c r="A374" s="10"/>
      <c r="B374" s="10"/>
      <c r="C374" s="10"/>
      <c r="D374" s="10"/>
      <c r="E374" s="29"/>
      <c r="F374" s="13"/>
      <c r="G374" s="13"/>
      <c r="H374" s="13"/>
      <c r="I374" s="13"/>
      <c r="J374" s="13"/>
      <c r="K374" s="8"/>
      <c r="L374" s="9"/>
    </row>
    <row r="375">
      <c r="A375" s="10"/>
      <c r="B375" s="10"/>
      <c r="C375" s="10"/>
      <c r="D375" s="10"/>
      <c r="E375" s="29"/>
      <c r="F375" s="13"/>
      <c r="G375" s="13"/>
      <c r="H375" s="13"/>
      <c r="I375" s="13"/>
      <c r="J375" s="13"/>
      <c r="K375" s="8"/>
      <c r="L375" s="9"/>
    </row>
    <row r="376">
      <c r="A376" s="10"/>
      <c r="B376" s="10"/>
      <c r="C376" s="10"/>
      <c r="D376" s="10"/>
      <c r="E376" s="29"/>
      <c r="F376" s="13"/>
      <c r="G376" s="13"/>
      <c r="H376" s="13"/>
      <c r="I376" s="13"/>
      <c r="J376" s="13"/>
      <c r="K376" s="8"/>
      <c r="L376" s="9"/>
    </row>
    <row r="377">
      <c r="A377" s="10"/>
      <c r="B377" s="10"/>
      <c r="C377" s="10"/>
      <c r="D377" s="10"/>
      <c r="E377" s="29"/>
      <c r="F377" s="13"/>
      <c r="G377" s="13"/>
      <c r="H377" s="13"/>
      <c r="I377" s="13"/>
      <c r="J377" s="13"/>
      <c r="K377" s="8"/>
      <c r="L377" s="9"/>
    </row>
    <row r="378">
      <c r="A378" s="10"/>
      <c r="B378" s="10"/>
      <c r="C378" s="10"/>
      <c r="D378" s="10"/>
      <c r="E378" s="29"/>
      <c r="F378" s="13"/>
      <c r="G378" s="13"/>
      <c r="H378" s="13"/>
      <c r="I378" s="13"/>
      <c r="J378" s="13"/>
      <c r="K378" s="8"/>
      <c r="L378" s="9"/>
    </row>
    <row r="379">
      <c r="A379" s="10"/>
      <c r="B379" s="10"/>
      <c r="C379" s="10"/>
      <c r="D379" s="10"/>
      <c r="E379" s="29"/>
      <c r="F379" s="13"/>
      <c r="G379" s="13"/>
      <c r="H379" s="13"/>
      <c r="I379" s="13"/>
      <c r="J379" s="13"/>
      <c r="K379" s="8"/>
      <c r="L379" s="9"/>
    </row>
    <row r="380">
      <c r="A380" s="10"/>
      <c r="B380" s="10"/>
      <c r="C380" s="10"/>
      <c r="D380" s="10"/>
      <c r="E380" s="29"/>
      <c r="F380" s="13"/>
      <c r="G380" s="13"/>
      <c r="H380" s="13"/>
      <c r="I380" s="13"/>
      <c r="J380" s="13"/>
      <c r="K380" s="8"/>
      <c r="L380" s="9"/>
    </row>
    <row r="381">
      <c r="A381" s="10"/>
      <c r="B381" s="10"/>
      <c r="C381" s="10"/>
      <c r="D381" s="10"/>
      <c r="E381" s="29"/>
      <c r="F381" s="13"/>
      <c r="G381" s="13"/>
      <c r="H381" s="13"/>
      <c r="I381" s="13"/>
      <c r="J381" s="13"/>
      <c r="K381" s="8"/>
      <c r="L381" s="9"/>
    </row>
    <row r="382">
      <c r="A382" s="10"/>
      <c r="B382" s="10"/>
      <c r="C382" s="10"/>
      <c r="D382" s="10"/>
      <c r="E382" s="29"/>
      <c r="F382" s="13"/>
      <c r="G382" s="13"/>
      <c r="H382" s="13"/>
      <c r="I382" s="13"/>
      <c r="J382" s="13"/>
      <c r="K382" s="8"/>
      <c r="L382" s="9"/>
    </row>
    <row r="383">
      <c r="A383" s="10"/>
      <c r="B383" s="10"/>
      <c r="C383" s="10"/>
      <c r="D383" s="10"/>
      <c r="E383" s="29"/>
      <c r="F383" s="13"/>
      <c r="G383" s="13"/>
      <c r="H383" s="13"/>
      <c r="I383" s="13"/>
      <c r="J383" s="13"/>
      <c r="K383" s="8"/>
      <c r="L383" s="9"/>
    </row>
    <row r="384">
      <c r="A384" s="10"/>
      <c r="B384" s="10"/>
      <c r="C384" s="10"/>
      <c r="D384" s="10"/>
      <c r="E384" s="29"/>
      <c r="F384" s="13"/>
      <c r="G384" s="13"/>
      <c r="H384" s="13"/>
      <c r="I384" s="13"/>
      <c r="J384" s="13"/>
      <c r="K384" s="8"/>
      <c r="L384" s="9"/>
    </row>
    <row r="385">
      <c r="A385" s="10"/>
      <c r="B385" s="10"/>
      <c r="C385" s="10"/>
      <c r="D385" s="10"/>
      <c r="E385" s="29"/>
      <c r="F385" s="13"/>
      <c r="G385" s="13"/>
      <c r="H385" s="13"/>
      <c r="I385" s="13"/>
      <c r="J385" s="13"/>
      <c r="K385" s="8"/>
      <c r="L385" s="9"/>
    </row>
    <row r="386">
      <c r="A386" s="10"/>
      <c r="B386" s="10"/>
      <c r="C386" s="10"/>
      <c r="D386" s="10"/>
      <c r="E386" s="29"/>
      <c r="F386" s="13"/>
      <c r="G386" s="13"/>
      <c r="H386" s="13"/>
      <c r="I386" s="13"/>
      <c r="J386" s="13"/>
      <c r="K386" s="8"/>
      <c r="L386" s="9"/>
    </row>
    <row r="387">
      <c r="A387" s="10"/>
      <c r="B387" s="10"/>
      <c r="C387" s="10"/>
      <c r="D387" s="10"/>
      <c r="E387" s="29"/>
      <c r="F387" s="13"/>
      <c r="G387" s="13"/>
      <c r="H387" s="13"/>
      <c r="I387" s="13"/>
      <c r="J387" s="13"/>
      <c r="K387" s="8"/>
      <c r="L387" s="9"/>
    </row>
    <row r="388">
      <c r="A388" s="10"/>
      <c r="B388" s="10"/>
      <c r="C388" s="10"/>
      <c r="D388" s="10"/>
      <c r="E388" s="29"/>
      <c r="F388" s="13"/>
      <c r="G388" s="13"/>
      <c r="H388" s="13"/>
      <c r="I388" s="13"/>
      <c r="J388" s="13"/>
      <c r="K388" s="8"/>
      <c r="L388" s="9"/>
    </row>
    <row r="389">
      <c r="A389" s="10"/>
      <c r="B389" s="10"/>
      <c r="C389" s="10"/>
      <c r="D389" s="10"/>
      <c r="E389" s="29"/>
      <c r="F389" s="13"/>
      <c r="G389" s="13"/>
      <c r="H389" s="13"/>
      <c r="I389" s="13"/>
      <c r="J389" s="13"/>
      <c r="K389" s="8"/>
      <c r="L389" s="9"/>
    </row>
    <row r="390">
      <c r="A390" s="10"/>
      <c r="B390" s="10"/>
      <c r="C390" s="10"/>
      <c r="D390" s="10"/>
      <c r="E390" s="29"/>
      <c r="F390" s="13"/>
      <c r="G390" s="13"/>
      <c r="H390" s="13"/>
      <c r="I390" s="13"/>
      <c r="J390" s="13"/>
      <c r="K390" s="8"/>
      <c r="L390" s="9"/>
    </row>
    <row r="391">
      <c r="A391" s="10"/>
      <c r="B391" s="10"/>
      <c r="C391" s="10"/>
      <c r="D391" s="10"/>
      <c r="E391" s="29"/>
      <c r="F391" s="13"/>
      <c r="G391" s="13"/>
      <c r="H391" s="13"/>
      <c r="I391" s="13"/>
      <c r="J391" s="13"/>
      <c r="K391" s="8"/>
      <c r="L391" s="9"/>
    </row>
    <row r="392">
      <c r="A392" s="10"/>
      <c r="B392" s="10"/>
      <c r="C392" s="10"/>
      <c r="D392" s="10"/>
      <c r="E392" s="29"/>
      <c r="F392" s="13"/>
      <c r="G392" s="13"/>
      <c r="H392" s="13"/>
      <c r="I392" s="13"/>
      <c r="J392" s="13"/>
      <c r="K392" s="8"/>
      <c r="L392" s="9"/>
    </row>
    <row r="393">
      <c r="A393" s="10"/>
      <c r="B393" s="10"/>
      <c r="C393" s="10"/>
      <c r="D393" s="10"/>
      <c r="E393" s="29"/>
      <c r="F393" s="13"/>
      <c r="G393" s="13"/>
      <c r="H393" s="13"/>
      <c r="I393" s="13"/>
      <c r="J393" s="13"/>
      <c r="K393" s="8"/>
      <c r="L393" s="9"/>
    </row>
    <row r="394">
      <c r="A394" s="10"/>
      <c r="B394" s="10"/>
      <c r="C394" s="10"/>
      <c r="D394" s="10"/>
      <c r="E394" s="29"/>
      <c r="F394" s="13"/>
      <c r="G394" s="13"/>
      <c r="H394" s="13"/>
      <c r="I394" s="13"/>
      <c r="J394" s="13"/>
      <c r="K394" s="8"/>
      <c r="L394" s="9"/>
    </row>
    <row r="395">
      <c r="A395" s="10"/>
      <c r="B395" s="10"/>
      <c r="C395" s="10"/>
      <c r="D395" s="10"/>
      <c r="E395" s="29"/>
      <c r="F395" s="13"/>
      <c r="G395" s="13"/>
      <c r="H395" s="13"/>
      <c r="I395" s="13"/>
      <c r="J395" s="13"/>
      <c r="K395" s="8"/>
      <c r="L395" s="9"/>
    </row>
    <row r="396">
      <c r="A396" s="10"/>
      <c r="B396" s="10"/>
      <c r="C396" s="10"/>
      <c r="D396" s="10"/>
      <c r="E396" s="29"/>
      <c r="F396" s="13"/>
      <c r="G396" s="13"/>
      <c r="H396" s="13"/>
      <c r="I396" s="13"/>
      <c r="J396" s="13"/>
      <c r="K396" s="8"/>
      <c r="L396" s="9"/>
    </row>
    <row r="397">
      <c r="A397" s="10"/>
      <c r="B397" s="10"/>
      <c r="C397" s="10"/>
      <c r="D397" s="10"/>
      <c r="E397" s="29"/>
      <c r="F397" s="13"/>
      <c r="G397" s="13"/>
      <c r="H397" s="13"/>
      <c r="I397" s="13"/>
      <c r="J397" s="13"/>
      <c r="K397" s="8"/>
      <c r="L397" s="9"/>
    </row>
    <row r="398">
      <c r="A398" s="10"/>
      <c r="B398" s="10"/>
      <c r="C398" s="10"/>
      <c r="D398" s="10"/>
      <c r="E398" s="29"/>
      <c r="F398" s="13"/>
      <c r="G398" s="13"/>
      <c r="H398" s="13"/>
      <c r="I398" s="13"/>
      <c r="J398" s="13"/>
      <c r="K398" s="8"/>
      <c r="L398" s="9"/>
    </row>
    <row r="399">
      <c r="A399" s="10"/>
      <c r="B399" s="10"/>
      <c r="C399" s="10"/>
      <c r="D399" s="10"/>
      <c r="E399" s="29"/>
      <c r="F399" s="13"/>
      <c r="G399" s="13"/>
      <c r="H399" s="13"/>
      <c r="I399" s="13"/>
      <c r="J399" s="13"/>
      <c r="K399" s="8"/>
      <c r="L399" s="9"/>
    </row>
    <row r="400">
      <c r="A400" s="10"/>
      <c r="B400" s="10"/>
      <c r="C400" s="10"/>
      <c r="D400" s="10"/>
      <c r="E400" s="29"/>
      <c r="F400" s="13"/>
      <c r="G400" s="13"/>
      <c r="H400" s="13"/>
      <c r="I400" s="13"/>
      <c r="J400" s="13"/>
      <c r="K400" s="8"/>
      <c r="L400" s="9"/>
    </row>
    <row r="401">
      <c r="A401" s="10"/>
      <c r="B401" s="10"/>
      <c r="C401" s="10"/>
      <c r="D401" s="10"/>
      <c r="E401" s="29"/>
      <c r="F401" s="13"/>
      <c r="G401" s="13"/>
      <c r="H401" s="13"/>
      <c r="I401" s="13"/>
      <c r="J401" s="13"/>
      <c r="K401" s="8"/>
      <c r="L401" s="9"/>
    </row>
    <row r="402">
      <c r="A402" s="10"/>
      <c r="B402" s="10"/>
      <c r="C402" s="10"/>
      <c r="D402" s="10"/>
      <c r="E402" s="29"/>
      <c r="F402" s="13"/>
      <c r="G402" s="13"/>
      <c r="H402" s="13"/>
      <c r="I402" s="13"/>
      <c r="J402" s="13"/>
      <c r="K402" s="8"/>
      <c r="L402" s="9"/>
    </row>
    <row r="403">
      <c r="A403" s="10"/>
      <c r="B403" s="10"/>
      <c r="C403" s="10"/>
      <c r="D403" s="10"/>
      <c r="E403" s="29"/>
      <c r="F403" s="13"/>
      <c r="G403" s="13"/>
      <c r="H403" s="13"/>
      <c r="I403" s="13"/>
      <c r="J403" s="13"/>
      <c r="K403" s="8"/>
      <c r="L403" s="9"/>
    </row>
    <row r="404">
      <c r="A404" s="10"/>
      <c r="B404" s="10"/>
      <c r="C404" s="10"/>
      <c r="D404" s="10"/>
      <c r="E404" s="29"/>
      <c r="F404" s="13"/>
      <c r="G404" s="13"/>
      <c r="H404" s="13"/>
      <c r="I404" s="13"/>
      <c r="J404" s="13"/>
      <c r="K404" s="8"/>
      <c r="L404" s="9"/>
    </row>
    <row r="405">
      <c r="A405" s="10"/>
      <c r="B405" s="10"/>
      <c r="C405" s="10"/>
      <c r="D405" s="10"/>
      <c r="E405" s="29"/>
      <c r="F405" s="13"/>
      <c r="G405" s="13"/>
      <c r="H405" s="13"/>
      <c r="I405" s="13"/>
      <c r="J405" s="13"/>
      <c r="K405" s="8"/>
      <c r="L405" s="9"/>
    </row>
    <row r="406">
      <c r="A406" s="10"/>
      <c r="B406" s="10"/>
      <c r="C406" s="10"/>
      <c r="D406" s="10"/>
      <c r="E406" s="29"/>
      <c r="F406" s="13"/>
      <c r="G406" s="13"/>
      <c r="H406" s="13"/>
      <c r="I406" s="13"/>
      <c r="J406" s="13"/>
      <c r="K406" s="8"/>
      <c r="L406" s="9"/>
    </row>
    <row r="407">
      <c r="A407" s="10"/>
      <c r="B407" s="10"/>
      <c r="C407" s="10"/>
      <c r="D407" s="10"/>
      <c r="E407" s="29"/>
      <c r="F407" s="13"/>
      <c r="G407" s="13"/>
      <c r="H407" s="13"/>
      <c r="I407" s="13"/>
      <c r="J407" s="13"/>
      <c r="K407" s="8"/>
      <c r="L407" s="9"/>
    </row>
    <row r="408">
      <c r="A408" s="10"/>
      <c r="B408" s="10"/>
      <c r="C408" s="10"/>
      <c r="D408" s="10"/>
      <c r="E408" s="29"/>
      <c r="F408" s="13"/>
      <c r="G408" s="13"/>
      <c r="H408" s="13"/>
      <c r="I408" s="13"/>
      <c r="J408" s="13"/>
      <c r="K408" s="8"/>
      <c r="L408" s="9"/>
    </row>
    <row r="409">
      <c r="A409" s="10"/>
      <c r="B409" s="10"/>
      <c r="C409" s="10"/>
      <c r="D409" s="10"/>
      <c r="E409" s="29"/>
      <c r="F409" s="13"/>
      <c r="G409" s="13"/>
      <c r="H409" s="13"/>
      <c r="I409" s="13"/>
      <c r="J409" s="13"/>
      <c r="K409" s="8"/>
      <c r="L409" s="9"/>
    </row>
    <row r="410">
      <c r="A410" s="10"/>
      <c r="B410" s="10"/>
      <c r="C410" s="10"/>
      <c r="D410" s="10"/>
      <c r="E410" s="29"/>
      <c r="F410" s="13"/>
      <c r="G410" s="13"/>
      <c r="H410" s="13"/>
      <c r="I410" s="13"/>
      <c r="J410" s="13"/>
      <c r="K410" s="8"/>
      <c r="L410" s="9"/>
    </row>
    <row r="411">
      <c r="A411" s="10"/>
      <c r="B411" s="10"/>
      <c r="C411" s="10"/>
      <c r="D411" s="10"/>
      <c r="E411" s="29"/>
      <c r="F411" s="13"/>
      <c r="G411" s="13"/>
      <c r="H411" s="13"/>
      <c r="I411" s="13"/>
      <c r="J411" s="13"/>
      <c r="K411" s="8"/>
      <c r="L411" s="9"/>
    </row>
    <row r="412">
      <c r="A412" s="10"/>
      <c r="B412" s="10"/>
      <c r="C412" s="10"/>
      <c r="D412" s="10"/>
      <c r="E412" s="29"/>
      <c r="F412" s="13"/>
      <c r="G412" s="13"/>
      <c r="H412" s="13"/>
      <c r="I412" s="13"/>
      <c r="J412" s="13"/>
      <c r="K412" s="8"/>
      <c r="L412" s="9"/>
    </row>
    <row r="413">
      <c r="A413" s="10"/>
      <c r="B413" s="10"/>
      <c r="C413" s="10"/>
      <c r="D413" s="10"/>
      <c r="E413" s="29"/>
      <c r="F413" s="13"/>
      <c r="G413" s="13"/>
      <c r="H413" s="13"/>
      <c r="I413" s="13"/>
      <c r="J413" s="13"/>
      <c r="K413" s="8"/>
      <c r="L413" s="9"/>
    </row>
    <row r="414">
      <c r="A414" s="10"/>
      <c r="B414" s="10"/>
      <c r="C414" s="10"/>
      <c r="D414" s="10"/>
      <c r="E414" s="29"/>
      <c r="F414" s="13"/>
      <c r="G414" s="13"/>
      <c r="H414" s="13"/>
      <c r="I414" s="13"/>
      <c r="J414" s="13"/>
      <c r="K414" s="8"/>
      <c r="L414" s="9"/>
    </row>
    <row r="415">
      <c r="A415" s="10"/>
      <c r="B415" s="10"/>
      <c r="C415" s="10"/>
      <c r="D415" s="10"/>
      <c r="E415" s="29"/>
      <c r="F415" s="13"/>
      <c r="G415" s="13"/>
      <c r="H415" s="13"/>
      <c r="I415" s="13"/>
      <c r="J415" s="13"/>
      <c r="K415" s="8"/>
      <c r="L415" s="9"/>
    </row>
    <row r="416">
      <c r="A416" s="10"/>
      <c r="B416" s="10"/>
      <c r="C416" s="10"/>
      <c r="D416" s="10"/>
      <c r="E416" s="29"/>
      <c r="F416" s="13"/>
      <c r="G416" s="13"/>
      <c r="H416" s="13"/>
      <c r="I416" s="13"/>
      <c r="J416" s="13"/>
      <c r="K416" s="8"/>
      <c r="L416" s="9"/>
    </row>
    <row r="417">
      <c r="A417" s="10"/>
      <c r="B417" s="10"/>
      <c r="C417" s="10"/>
      <c r="D417" s="10"/>
      <c r="E417" s="29"/>
      <c r="F417" s="13"/>
      <c r="G417" s="13"/>
      <c r="H417" s="13"/>
      <c r="I417" s="13"/>
      <c r="J417" s="13"/>
      <c r="K417" s="8"/>
      <c r="L417" s="9"/>
    </row>
    <row r="418">
      <c r="A418" s="10"/>
      <c r="B418" s="10"/>
      <c r="C418" s="10"/>
      <c r="D418" s="10"/>
      <c r="E418" s="29"/>
      <c r="F418" s="13"/>
      <c r="G418" s="13"/>
      <c r="H418" s="13"/>
      <c r="I418" s="13"/>
      <c r="J418" s="13"/>
      <c r="K418" s="8"/>
      <c r="L418" s="9"/>
    </row>
    <row r="419">
      <c r="A419" s="10"/>
      <c r="B419" s="10"/>
      <c r="C419" s="10"/>
      <c r="D419" s="10"/>
      <c r="E419" s="29"/>
      <c r="F419" s="13"/>
      <c r="G419" s="13"/>
      <c r="H419" s="13"/>
      <c r="I419" s="13"/>
      <c r="J419" s="13"/>
      <c r="K419" s="8"/>
      <c r="L419" s="9"/>
    </row>
    <row r="420">
      <c r="A420" s="10"/>
      <c r="B420" s="10"/>
      <c r="C420" s="10"/>
      <c r="D420" s="10"/>
      <c r="E420" s="29"/>
      <c r="F420" s="13"/>
      <c r="G420" s="13"/>
      <c r="H420" s="13"/>
      <c r="I420" s="13"/>
      <c r="J420" s="13"/>
      <c r="K420" s="8"/>
      <c r="L420" s="9"/>
    </row>
    <row r="421">
      <c r="A421" s="10"/>
      <c r="B421" s="10"/>
      <c r="C421" s="10"/>
      <c r="D421" s="10"/>
      <c r="E421" s="29"/>
      <c r="F421" s="13"/>
      <c r="G421" s="13"/>
      <c r="H421" s="13"/>
      <c r="I421" s="13"/>
      <c r="J421" s="13"/>
      <c r="K421" s="8"/>
      <c r="L421" s="9"/>
    </row>
    <row r="422">
      <c r="A422" s="10"/>
      <c r="B422" s="10"/>
      <c r="C422" s="10"/>
      <c r="D422" s="10"/>
      <c r="E422" s="29"/>
      <c r="F422" s="13"/>
      <c r="G422" s="13"/>
      <c r="H422" s="13"/>
      <c r="I422" s="13"/>
      <c r="J422" s="13"/>
      <c r="K422" s="8"/>
      <c r="L422" s="9"/>
    </row>
    <row r="423">
      <c r="A423" s="10"/>
      <c r="B423" s="10"/>
      <c r="C423" s="10"/>
      <c r="D423" s="10"/>
      <c r="E423" s="29"/>
      <c r="F423" s="13"/>
      <c r="G423" s="13"/>
      <c r="H423" s="13"/>
      <c r="I423" s="13"/>
      <c r="J423" s="13"/>
      <c r="K423" s="8"/>
      <c r="L423" s="9"/>
    </row>
    <row r="424">
      <c r="A424" s="10"/>
      <c r="B424" s="10"/>
      <c r="C424" s="10"/>
      <c r="D424" s="10"/>
      <c r="E424" s="29"/>
      <c r="F424" s="13"/>
      <c r="G424" s="13"/>
      <c r="H424" s="13"/>
      <c r="I424" s="13"/>
      <c r="J424" s="13"/>
      <c r="K424" s="8"/>
      <c r="L424" s="9"/>
    </row>
    <row r="425">
      <c r="A425" s="10"/>
      <c r="B425" s="10"/>
      <c r="C425" s="10"/>
      <c r="D425" s="10"/>
      <c r="E425" s="29"/>
      <c r="F425" s="13"/>
      <c r="G425" s="13"/>
      <c r="H425" s="13"/>
      <c r="I425" s="13"/>
      <c r="J425" s="13"/>
      <c r="K425" s="8"/>
      <c r="L425" s="9"/>
    </row>
    <row r="426">
      <c r="A426" s="10"/>
      <c r="B426" s="10"/>
      <c r="C426" s="10"/>
      <c r="D426" s="10"/>
      <c r="E426" s="29"/>
      <c r="F426" s="13"/>
      <c r="G426" s="13"/>
      <c r="H426" s="13"/>
      <c r="I426" s="13"/>
      <c r="J426" s="13"/>
      <c r="K426" s="8"/>
      <c r="L426" s="9"/>
    </row>
    <row r="427">
      <c r="A427" s="10"/>
      <c r="B427" s="10"/>
      <c r="C427" s="10"/>
      <c r="D427" s="10"/>
      <c r="E427" s="29"/>
      <c r="F427" s="13"/>
      <c r="G427" s="13"/>
      <c r="H427" s="13"/>
      <c r="I427" s="13"/>
      <c r="J427" s="13"/>
      <c r="K427" s="8"/>
      <c r="L427" s="9"/>
    </row>
    <row r="428">
      <c r="A428" s="10"/>
      <c r="B428" s="10"/>
      <c r="C428" s="10"/>
      <c r="D428" s="10"/>
      <c r="E428" s="29"/>
      <c r="F428" s="13"/>
      <c r="G428" s="13"/>
      <c r="H428" s="13"/>
      <c r="I428" s="13"/>
      <c r="J428" s="13"/>
      <c r="K428" s="8"/>
      <c r="L428" s="9"/>
    </row>
    <row r="429">
      <c r="A429" s="10"/>
      <c r="B429" s="10"/>
      <c r="C429" s="10"/>
      <c r="D429" s="10"/>
      <c r="E429" s="29"/>
      <c r="F429" s="13"/>
      <c r="G429" s="13"/>
      <c r="H429" s="13"/>
      <c r="I429" s="13"/>
      <c r="J429" s="13"/>
      <c r="K429" s="8"/>
      <c r="L429" s="9"/>
    </row>
    <row r="430">
      <c r="A430" s="10"/>
      <c r="B430" s="10"/>
      <c r="C430" s="10"/>
      <c r="D430" s="10"/>
      <c r="E430" s="29"/>
      <c r="F430" s="13"/>
      <c r="G430" s="13"/>
      <c r="H430" s="13"/>
      <c r="I430" s="13"/>
      <c r="J430" s="13"/>
      <c r="K430" s="8"/>
      <c r="L430" s="9"/>
    </row>
    <row r="431">
      <c r="A431" s="10"/>
      <c r="B431" s="10"/>
      <c r="C431" s="10"/>
      <c r="D431" s="10"/>
      <c r="E431" s="29"/>
      <c r="F431" s="13"/>
      <c r="G431" s="13"/>
      <c r="H431" s="13"/>
      <c r="I431" s="13"/>
      <c r="J431" s="13"/>
      <c r="K431" s="8"/>
      <c r="L431" s="9"/>
    </row>
    <row r="432">
      <c r="A432" s="10"/>
      <c r="B432" s="10"/>
      <c r="C432" s="10"/>
      <c r="D432" s="10"/>
      <c r="E432" s="29"/>
      <c r="F432" s="13"/>
      <c r="G432" s="13"/>
      <c r="H432" s="13"/>
      <c r="I432" s="13"/>
      <c r="J432" s="13"/>
      <c r="K432" s="8"/>
      <c r="L432" s="9"/>
    </row>
    <row r="433">
      <c r="A433" s="10"/>
      <c r="B433" s="10"/>
      <c r="C433" s="10"/>
      <c r="D433" s="10"/>
      <c r="E433" s="29"/>
      <c r="F433" s="13"/>
      <c r="G433" s="13"/>
      <c r="H433" s="13"/>
      <c r="I433" s="13"/>
      <c r="J433" s="13"/>
      <c r="K433" s="8"/>
      <c r="L433" s="9"/>
    </row>
    <row r="434">
      <c r="A434" s="10"/>
      <c r="B434" s="10"/>
      <c r="C434" s="10"/>
      <c r="D434" s="10"/>
      <c r="E434" s="29"/>
      <c r="F434" s="13"/>
      <c r="G434" s="13"/>
      <c r="H434" s="13"/>
      <c r="I434" s="13"/>
      <c r="J434" s="13"/>
      <c r="K434" s="8"/>
      <c r="L434" s="9"/>
    </row>
    <row r="435">
      <c r="A435" s="10"/>
      <c r="B435" s="10"/>
      <c r="C435" s="10"/>
      <c r="D435" s="10"/>
      <c r="E435" s="29"/>
      <c r="F435" s="13"/>
      <c r="G435" s="13"/>
      <c r="H435" s="13"/>
      <c r="I435" s="13"/>
      <c r="J435" s="13"/>
      <c r="K435" s="8"/>
      <c r="L435" s="9"/>
    </row>
    <row r="436">
      <c r="A436" s="10"/>
      <c r="B436" s="10"/>
      <c r="C436" s="10"/>
      <c r="D436" s="10"/>
      <c r="E436" s="29"/>
      <c r="F436" s="13"/>
      <c r="G436" s="13"/>
      <c r="H436" s="13"/>
      <c r="I436" s="13"/>
      <c r="J436" s="13"/>
      <c r="K436" s="8"/>
      <c r="L436" s="9"/>
    </row>
    <row r="437">
      <c r="A437" s="10"/>
      <c r="B437" s="10"/>
      <c r="C437" s="10"/>
      <c r="D437" s="10"/>
      <c r="E437" s="29"/>
      <c r="F437" s="13"/>
      <c r="G437" s="13"/>
      <c r="H437" s="13"/>
      <c r="I437" s="13"/>
      <c r="J437" s="13"/>
      <c r="K437" s="8"/>
      <c r="L437" s="9"/>
    </row>
    <row r="438">
      <c r="A438" s="10"/>
      <c r="B438" s="10"/>
      <c r="C438" s="10"/>
      <c r="D438" s="10"/>
      <c r="E438" s="29"/>
      <c r="F438" s="13"/>
      <c r="G438" s="13"/>
      <c r="H438" s="13"/>
      <c r="I438" s="13"/>
      <c r="J438" s="13"/>
      <c r="K438" s="8"/>
      <c r="L438" s="9"/>
    </row>
    <row r="439">
      <c r="A439" s="10"/>
      <c r="B439" s="10"/>
      <c r="C439" s="10"/>
      <c r="D439" s="10"/>
      <c r="E439" s="29"/>
      <c r="F439" s="13"/>
      <c r="G439" s="13"/>
      <c r="H439" s="13"/>
      <c r="I439" s="13"/>
      <c r="J439" s="13"/>
      <c r="K439" s="8"/>
      <c r="L439" s="9"/>
    </row>
    <row r="440">
      <c r="A440" s="10"/>
      <c r="B440" s="10"/>
      <c r="C440" s="10"/>
      <c r="D440" s="10"/>
      <c r="E440" s="29"/>
      <c r="F440" s="13"/>
      <c r="G440" s="13"/>
      <c r="H440" s="13"/>
      <c r="I440" s="13"/>
      <c r="J440" s="13"/>
      <c r="K440" s="8"/>
      <c r="L440" s="9"/>
    </row>
    <row r="441">
      <c r="A441" s="10"/>
      <c r="B441" s="10"/>
      <c r="C441" s="10"/>
      <c r="D441" s="10"/>
      <c r="E441" s="29"/>
      <c r="F441" s="13"/>
      <c r="G441" s="13"/>
      <c r="H441" s="13"/>
      <c r="I441" s="13"/>
      <c r="J441" s="13"/>
      <c r="K441" s="8"/>
      <c r="L441" s="9"/>
    </row>
    <row r="442">
      <c r="A442" s="10"/>
      <c r="B442" s="10"/>
      <c r="C442" s="10"/>
      <c r="D442" s="10"/>
      <c r="E442" s="29"/>
      <c r="F442" s="13"/>
      <c r="G442" s="13"/>
      <c r="H442" s="13"/>
      <c r="I442" s="13"/>
      <c r="J442" s="13"/>
      <c r="K442" s="8"/>
      <c r="L442" s="9"/>
    </row>
    <row r="443">
      <c r="A443" s="10"/>
      <c r="B443" s="10"/>
      <c r="C443" s="10"/>
      <c r="D443" s="10"/>
      <c r="E443" s="29"/>
      <c r="F443" s="13"/>
      <c r="G443" s="13"/>
      <c r="H443" s="13"/>
      <c r="I443" s="13"/>
      <c r="J443" s="13"/>
      <c r="K443" s="8"/>
      <c r="L443" s="9"/>
    </row>
    <row r="444">
      <c r="A444" s="10"/>
      <c r="B444" s="10"/>
      <c r="C444" s="10"/>
      <c r="D444" s="10"/>
      <c r="E444" s="29"/>
      <c r="F444" s="13"/>
      <c r="G444" s="13"/>
      <c r="H444" s="13"/>
      <c r="I444" s="13"/>
      <c r="J444" s="13"/>
      <c r="K444" s="8"/>
      <c r="L444" s="9"/>
    </row>
    <row r="445">
      <c r="A445" s="10"/>
      <c r="B445" s="10"/>
      <c r="C445" s="10"/>
      <c r="D445" s="10"/>
      <c r="E445" s="29"/>
      <c r="F445" s="13"/>
      <c r="G445" s="13"/>
      <c r="H445" s="13"/>
      <c r="I445" s="13"/>
      <c r="J445" s="13"/>
      <c r="K445" s="8"/>
      <c r="L445" s="9"/>
    </row>
    <row r="446">
      <c r="A446" s="10"/>
      <c r="B446" s="10"/>
      <c r="C446" s="10"/>
      <c r="D446" s="10"/>
      <c r="E446" s="29"/>
      <c r="F446" s="13"/>
      <c r="G446" s="13"/>
      <c r="H446" s="13"/>
      <c r="I446" s="13"/>
      <c r="J446" s="13"/>
      <c r="K446" s="8"/>
      <c r="L446" s="9"/>
    </row>
    <row r="447">
      <c r="A447" s="10"/>
      <c r="B447" s="10"/>
      <c r="C447" s="10"/>
      <c r="D447" s="10"/>
      <c r="E447" s="29"/>
      <c r="F447" s="13"/>
      <c r="G447" s="13"/>
      <c r="H447" s="13"/>
      <c r="I447" s="13"/>
      <c r="J447" s="13"/>
      <c r="K447" s="8"/>
      <c r="L447" s="9"/>
    </row>
    <row r="448">
      <c r="A448" s="10"/>
      <c r="B448" s="10"/>
      <c r="C448" s="10"/>
      <c r="D448" s="10"/>
      <c r="E448" s="29"/>
      <c r="F448" s="13"/>
      <c r="G448" s="13"/>
      <c r="H448" s="13"/>
      <c r="I448" s="13"/>
      <c r="J448" s="13"/>
      <c r="K448" s="8"/>
      <c r="L448" s="9"/>
    </row>
    <row r="449">
      <c r="A449" s="10"/>
      <c r="B449" s="10"/>
      <c r="C449" s="10"/>
      <c r="D449" s="10"/>
      <c r="E449" s="29"/>
      <c r="F449" s="13"/>
      <c r="G449" s="13"/>
      <c r="H449" s="13"/>
      <c r="I449" s="13"/>
      <c r="J449" s="13"/>
      <c r="K449" s="8"/>
      <c r="L449" s="9"/>
    </row>
    <row r="450">
      <c r="A450" s="10"/>
      <c r="B450" s="10"/>
      <c r="C450" s="10"/>
      <c r="D450" s="10"/>
      <c r="E450" s="29"/>
      <c r="F450" s="13"/>
      <c r="G450" s="13"/>
      <c r="H450" s="13"/>
      <c r="I450" s="13"/>
      <c r="J450" s="13"/>
      <c r="K450" s="8"/>
      <c r="L450" s="9"/>
    </row>
    <row r="451">
      <c r="A451" s="10"/>
      <c r="B451" s="10"/>
      <c r="C451" s="10"/>
      <c r="D451" s="10"/>
      <c r="E451" s="29"/>
      <c r="F451" s="13"/>
      <c r="G451" s="13"/>
      <c r="H451" s="13"/>
      <c r="I451" s="13"/>
      <c r="J451" s="13"/>
      <c r="K451" s="8"/>
      <c r="L451" s="9"/>
    </row>
    <row r="452">
      <c r="A452" s="10"/>
      <c r="B452" s="10"/>
      <c r="C452" s="10"/>
      <c r="D452" s="10"/>
      <c r="E452" s="29"/>
      <c r="F452" s="13"/>
      <c r="G452" s="13"/>
      <c r="H452" s="13"/>
      <c r="I452" s="13"/>
      <c r="J452" s="13"/>
      <c r="K452" s="8"/>
      <c r="L452" s="9"/>
    </row>
    <row r="453">
      <c r="A453" s="10"/>
      <c r="B453" s="10"/>
      <c r="C453" s="10"/>
      <c r="D453" s="10"/>
      <c r="E453" s="29"/>
      <c r="F453" s="13"/>
      <c r="G453" s="13"/>
      <c r="H453" s="13"/>
      <c r="I453" s="13"/>
      <c r="J453" s="13"/>
      <c r="K453" s="8"/>
      <c r="L453" s="9"/>
    </row>
    <row r="454">
      <c r="A454" s="10"/>
      <c r="B454" s="10"/>
      <c r="C454" s="10"/>
      <c r="D454" s="10"/>
      <c r="E454" s="29"/>
      <c r="F454" s="13"/>
      <c r="G454" s="13"/>
      <c r="H454" s="13"/>
      <c r="I454" s="13"/>
      <c r="J454" s="13"/>
      <c r="K454" s="8"/>
      <c r="L454" s="9"/>
    </row>
    <row r="455">
      <c r="A455" s="10"/>
      <c r="B455" s="10"/>
      <c r="C455" s="10"/>
      <c r="D455" s="10"/>
      <c r="E455" s="29"/>
      <c r="F455" s="13"/>
      <c r="G455" s="13"/>
      <c r="H455" s="13"/>
      <c r="I455" s="13"/>
      <c r="J455" s="13"/>
      <c r="K455" s="8"/>
      <c r="L455" s="9"/>
    </row>
    <row r="456">
      <c r="A456" s="10"/>
      <c r="B456" s="10"/>
      <c r="C456" s="10"/>
      <c r="D456" s="10"/>
      <c r="E456" s="29"/>
      <c r="F456" s="13"/>
      <c r="G456" s="13"/>
      <c r="H456" s="13"/>
      <c r="I456" s="13"/>
      <c r="J456" s="13"/>
      <c r="K456" s="8"/>
      <c r="L456" s="9"/>
    </row>
    <row r="457">
      <c r="A457" s="10"/>
      <c r="B457" s="10"/>
      <c r="C457" s="10"/>
      <c r="D457" s="10"/>
      <c r="E457" s="29"/>
      <c r="F457" s="13"/>
      <c r="G457" s="13"/>
      <c r="H457" s="13"/>
      <c r="I457" s="13"/>
      <c r="J457" s="13"/>
      <c r="K457" s="8"/>
      <c r="L457" s="9"/>
    </row>
    <row r="458">
      <c r="A458" s="10"/>
      <c r="B458" s="10"/>
      <c r="C458" s="10"/>
      <c r="D458" s="10"/>
      <c r="E458" s="29"/>
      <c r="F458" s="13"/>
      <c r="G458" s="13"/>
      <c r="H458" s="13"/>
      <c r="I458" s="13"/>
      <c r="J458" s="13"/>
      <c r="K458" s="8"/>
      <c r="L458" s="9"/>
    </row>
    <row r="459">
      <c r="A459" s="10"/>
      <c r="B459" s="10"/>
      <c r="C459" s="10"/>
      <c r="D459" s="10"/>
      <c r="E459" s="29"/>
      <c r="F459" s="13"/>
      <c r="G459" s="13"/>
      <c r="H459" s="13"/>
      <c r="I459" s="13"/>
      <c r="J459" s="13"/>
      <c r="K459" s="8"/>
      <c r="L459" s="9"/>
    </row>
    <row r="460">
      <c r="A460" s="10"/>
      <c r="B460" s="10"/>
      <c r="C460" s="10"/>
      <c r="D460" s="10"/>
      <c r="E460" s="29"/>
      <c r="F460" s="13"/>
      <c r="G460" s="13"/>
      <c r="H460" s="13"/>
      <c r="I460" s="13"/>
      <c r="J460" s="13"/>
      <c r="K460" s="8"/>
      <c r="L460" s="9"/>
    </row>
    <row r="461">
      <c r="A461" s="10"/>
      <c r="B461" s="10"/>
      <c r="C461" s="10"/>
      <c r="D461" s="10"/>
      <c r="E461" s="29"/>
      <c r="F461" s="13"/>
      <c r="G461" s="13"/>
      <c r="H461" s="13"/>
      <c r="I461" s="13"/>
      <c r="J461" s="13"/>
      <c r="K461" s="8"/>
      <c r="L461" s="9"/>
    </row>
    <row r="462">
      <c r="A462" s="10"/>
      <c r="B462" s="10"/>
      <c r="C462" s="10"/>
      <c r="D462" s="10"/>
      <c r="E462" s="29"/>
      <c r="F462" s="13"/>
      <c r="G462" s="13"/>
      <c r="H462" s="13"/>
      <c r="I462" s="13"/>
      <c r="J462" s="13"/>
      <c r="K462" s="8"/>
      <c r="L462" s="9"/>
    </row>
    <row r="463">
      <c r="A463" s="10"/>
      <c r="B463" s="10"/>
      <c r="C463" s="10"/>
      <c r="D463" s="10"/>
      <c r="E463" s="29"/>
      <c r="F463" s="13"/>
      <c r="G463" s="13"/>
      <c r="H463" s="13"/>
      <c r="I463" s="13"/>
      <c r="J463" s="13"/>
      <c r="K463" s="8"/>
      <c r="L463" s="9"/>
    </row>
    <row r="464">
      <c r="A464" s="10"/>
      <c r="B464" s="10"/>
      <c r="C464" s="10"/>
      <c r="D464" s="10"/>
      <c r="E464" s="29"/>
      <c r="F464" s="13"/>
      <c r="G464" s="13"/>
      <c r="H464" s="13"/>
      <c r="I464" s="13"/>
      <c r="J464" s="13"/>
      <c r="K464" s="8"/>
      <c r="L464" s="9"/>
    </row>
    <row r="465">
      <c r="A465" s="10"/>
      <c r="B465" s="10"/>
      <c r="C465" s="10"/>
      <c r="D465" s="10"/>
      <c r="E465" s="29"/>
      <c r="F465" s="13"/>
      <c r="G465" s="13"/>
      <c r="H465" s="13"/>
      <c r="I465" s="13"/>
      <c r="J465" s="13"/>
      <c r="K465" s="8"/>
      <c r="L465" s="9"/>
    </row>
    <row r="466">
      <c r="A466" s="10"/>
      <c r="B466" s="10"/>
      <c r="C466" s="10"/>
      <c r="D466" s="10"/>
      <c r="E466" s="29"/>
      <c r="F466" s="13"/>
      <c r="G466" s="13"/>
      <c r="H466" s="13"/>
      <c r="I466" s="13"/>
      <c r="J466" s="13"/>
      <c r="K466" s="8"/>
      <c r="L466" s="9"/>
    </row>
    <row r="467">
      <c r="A467" s="10"/>
      <c r="B467" s="10"/>
      <c r="C467" s="10"/>
      <c r="D467" s="10"/>
      <c r="E467" s="29"/>
      <c r="F467" s="13"/>
      <c r="G467" s="13"/>
      <c r="H467" s="13"/>
      <c r="I467" s="13"/>
      <c r="J467" s="13"/>
      <c r="K467" s="8"/>
      <c r="L467" s="9"/>
    </row>
    <row r="468">
      <c r="A468" s="10"/>
      <c r="B468" s="10"/>
      <c r="C468" s="10"/>
      <c r="D468" s="10"/>
      <c r="E468" s="29"/>
      <c r="F468" s="13"/>
      <c r="G468" s="13"/>
      <c r="H468" s="13"/>
      <c r="I468" s="13"/>
      <c r="J468" s="13"/>
      <c r="K468" s="8"/>
      <c r="L468" s="9"/>
    </row>
    <row r="469">
      <c r="A469" s="10"/>
      <c r="B469" s="10"/>
      <c r="C469" s="10"/>
      <c r="D469" s="10"/>
      <c r="E469" s="29"/>
      <c r="F469" s="13"/>
      <c r="G469" s="13"/>
      <c r="H469" s="13"/>
      <c r="I469" s="13"/>
      <c r="J469" s="13"/>
      <c r="K469" s="8"/>
      <c r="L469" s="9"/>
    </row>
    <row r="470">
      <c r="A470" s="10"/>
      <c r="B470" s="10"/>
      <c r="C470" s="10"/>
      <c r="D470" s="10"/>
      <c r="E470" s="29"/>
      <c r="F470" s="13"/>
      <c r="G470" s="13"/>
      <c r="H470" s="13"/>
      <c r="I470" s="13"/>
      <c r="J470" s="13"/>
      <c r="K470" s="8"/>
      <c r="L470" s="9"/>
    </row>
    <row r="471">
      <c r="A471" s="10"/>
      <c r="B471" s="10"/>
      <c r="C471" s="10"/>
      <c r="D471" s="10"/>
      <c r="E471" s="29"/>
      <c r="F471" s="13"/>
      <c r="G471" s="13"/>
      <c r="H471" s="13"/>
      <c r="I471" s="13"/>
      <c r="J471" s="13"/>
      <c r="K471" s="8"/>
      <c r="L471" s="9"/>
    </row>
    <row r="472">
      <c r="A472" s="10"/>
      <c r="B472" s="10"/>
      <c r="C472" s="10"/>
      <c r="D472" s="10"/>
      <c r="E472" s="29"/>
      <c r="F472" s="13"/>
      <c r="G472" s="13"/>
      <c r="H472" s="13"/>
      <c r="I472" s="13"/>
      <c r="J472" s="13"/>
      <c r="K472" s="8"/>
      <c r="L472" s="9"/>
    </row>
    <row r="473">
      <c r="A473" s="10"/>
      <c r="B473" s="10"/>
      <c r="C473" s="10"/>
      <c r="D473" s="10"/>
      <c r="E473" s="29"/>
      <c r="F473" s="13"/>
      <c r="G473" s="13"/>
      <c r="H473" s="13"/>
      <c r="I473" s="13"/>
      <c r="J473" s="13"/>
      <c r="K473" s="8"/>
      <c r="L473" s="9"/>
    </row>
    <row r="474">
      <c r="A474" s="10"/>
      <c r="B474" s="10"/>
      <c r="C474" s="10"/>
      <c r="D474" s="10"/>
      <c r="E474" s="29"/>
      <c r="F474" s="13"/>
      <c r="G474" s="13"/>
      <c r="H474" s="13"/>
      <c r="I474" s="13"/>
      <c r="J474" s="13"/>
      <c r="K474" s="8"/>
      <c r="L474" s="9"/>
    </row>
    <row r="475">
      <c r="A475" s="10"/>
      <c r="B475" s="10"/>
      <c r="C475" s="10"/>
      <c r="D475" s="10"/>
      <c r="E475" s="29"/>
      <c r="F475" s="13"/>
      <c r="G475" s="13"/>
      <c r="H475" s="13"/>
      <c r="I475" s="13"/>
      <c r="J475" s="13"/>
      <c r="K475" s="8"/>
      <c r="L475" s="9"/>
    </row>
    <row r="476">
      <c r="A476" s="10"/>
      <c r="B476" s="10"/>
      <c r="C476" s="10"/>
      <c r="D476" s="10"/>
      <c r="E476" s="29"/>
      <c r="F476" s="13"/>
      <c r="G476" s="13"/>
      <c r="H476" s="13"/>
      <c r="I476" s="13"/>
      <c r="J476" s="13"/>
      <c r="K476" s="8"/>
      <c r="L476" s="9"/>
    </row>
    <row r="477">
      <c r="A477" s="10"/>
      <c r="B477" s="10"/>
      <c r="C477" s="10"/>
      <c r="D477" s="10"/>
      <c r="E477" s="29"/>
      <c r="F477" s="13"/>
      <c r="G477" s="13"/>
      <c r="H477" s="13"/>
      <c r="I477" s="13"/>
      <c r="J477" s="13"/>
      <c r="K477" s="8"/>
      <c r="L477" s="9"/>
    </row>
    <row r="478">
      <c r="A478" s="10"/>
      <c r="B478" s="10"/>
      <c r="C478" s="10"/>
      <c r="D478" s="10"/>
      <c r="E478" s="29"/>
      <c r="F478" s="13"/>
      <c r="G478" s="13"/>
      <c r="H478" s="13"/>
      <c r="I478" s="13"/>
      <c r="J478" s="13"/>
      <c r="K478" s="8"/>
      <c r="L478" s="9"/>
    </row>
    <row r="479">
      <c r="A479" s="10"/>
      <c r="B479" s="10"/>
      <c r="C479" s="10"/>
      <c r="D479" s="10"/>
      <c r="E479" s="29"/>
      <c r="F479" s="13"/>
      <c r="G479" s="13"/>
      <c r="H479" s="13"/>
      <c r="I479" s="13"/>
      <c r="J479" s="13"/>
      <c r="K479" s="8"/>
      <c r="L479" s="9"/>
    </row>
    <row r="480">
      <c r="A480" s="10"/>
      <c r="B480" s="10"/>
      <c r="C480" s="10"/>
      <c r="D480" s="10"/>
      <c r="E480" s="29"/>
      <c r="F480" s="13"/>
      <c r="G480" s="13"/>
      <c r="H480" s="13"/>
      <c r="I480" s="13"/>
      <c r="J480" s="13"/>
      <c r="K480" s="8"/>
      <c r="L480" s="9"/>
    </row>
    <row r="481">
      <c r="A481" s="10"/>
      <c r="B481" s="10"/>
      <c r="C481" s="10"/>
      <c r="D481" s="10"/>
      <c r="E481" s="29"/>
      <c r="F481" s="13"/>
      <c r="G481" s="13"/>
      <c r="H481" s="13"/>
      <c r="I481" s="13"/>
      <c r="J481" s="13"/>
      <c r="K481" s="8"/>
      <c r="L481" s="9"/>
    </row>
    <row r="482">
      <c r="A482" s="10"/>
      <c r="B482" s="10"/>
      <c r="C482" s="10"/>
      <c r="D482" s="10"/>
      <c r="E482" s="29"/>
      <c r="F482" s="13"/>
      <c r="G482" s="13"/>
      <c r="H482" s="13"/>
      <c r="I482" s="13"/>
      <c r="J482" s="13"/>
      <c r="K482" s="8"/>
      <c r="L482" s="9"/>
    </row>
    <row r="483">
      <c r="A483" s="10"/>
      <c r="B483" s="10"/>
      <c r="C483" s="10"/>
      <c r="D483" s="10"/>
      <c r="E483" s="29"/>
      <c r="F483" s="13"/>
      <c r="G483" s="13"/>
      <c r="H483" s="13"/>
      <c r="I483" s="13"/>
      <c r="J483" s="13"/>
      <c r="K483" s="8"/>
      <c r="L483" s="9"/>
    </row>
    <row r="484">
      <c r="A484" s="10"/>
      <c r="B484" s="10"/>
      <c r="C484" s="10"/>
      <c r="D484" s="10"/>
      <c r="E484" s="29"/>
      <c r="F484" s="13"/>
      <c r="G484" s="13"/>
      <c r="H484" s="13"/>
      <c r="I484" s="13"/>
      <c r="J484" s="13"/>
      <c r="K484" s="8"/>
      <c r="L484" s="9"/>
    </row>
    <row r="485">
      <c r="A485" s="10"/>
      <c r="B485" s="10"/>
      <c r="C485" s="10"/>
      <c r="D485" s="10"/>
      <c r="E485" s="29"/>
      <c r="F485" s="13"/>
      <c r="G485" s="13"/>
      <c r="H485" s="13"/>
      <c r="I485" s="13"/>
      <c r="J485" s="13"/>
      <c r="K485" s="8"/>
      <c r="L485" s="9"/>
    </row>
    <row r="486">
      <c r="A486" s="10"/>
      <c r="B486" s="10"/>
      <c r="C486" s="10"/>
      <c r="D486" s="10"/>
      <c r="E486" s="29"/>
      <c r="F486" s="13"/>
      <c r="G486" s="13"/>
      <c r="H486" s="13"/>
      <c r="I486" s="13"/>
      <c r="J486" s="13"/>
      <c r="K486" s="8"/>
      <c r="L486" s="9"/>
    </row>
    <row r="487">
      <c r="A487" s="10"/>
      <c r="B487" s="10"/>
      <c r="C487" s="10"/>
      <c r="D487" s="10"/>
      <c r="E487" s="29"/>
      <c r="F487" s="13"/>
      <c r="G487" s="13"/>
      <c r="H487" s="13"/>
      <c r="I487" s="13"/>
      <c r="J487" s="13"/>
      <c r="K487" s="8"/>
      <c r="L487" s="9"/>
    </row>
    <row r="488">
      <c r="A488" s="10"/>
      <c r="B488" s="10"/>
      <c r="C488" s="10"/>
      <c r="D488" s="10"/>
      <c r="E488" s="29"/>
      <c r="F488" s="13"/>
      <c r="G488" s="13"/>
      <c r="H488" s="13"/>
      <c r="I488" s="13"/>
      <c r="J488" s="13"/>
      <c r="K488" s="8"/>
      <c r="L488" s="9"/>
    </row>
    <row r="489">
      <c r="A489" s="10"/>
      <c r="B489" s="10"/>
      <c r="C489" s="10"/>
      <c r="D489" s="10"/>
      <c r="E489" s="29"/>
      <c r="F489" s="13"/>
      <c r="G489" s="13"/>
      <c r="H489" s="13"/>
      <c r="I489" s="13"/>
      <c r="J489" s="13"/>
      <c r="K489" s="8"/>
      <c r="L489" s="9"/>
    </row>
    <row r="490">
      <c r="A490" s="10"/>
      <c r="B490" s="10"/>
      <c r="C490" s="10"/>
      <c r="D490" s="10"/>
      <c r="E490" s="29"/>
      <c r="F490" s="13"/>
      <c r="G490" s="13"/>
      <c r="H490" s="13"/>
      <c r="I490" s="13"/>
      <c r="J490" s="13"/>
      <c r="K490" s="8"/>
      <c r="L490" s="9"/>
    </row>
    <row r="491">
      <c r="A491" s="10"/>
      <c r="B491" s="10"/>
      <c r="C491" s="10"/>
      <c r="D491" s="10"/>
      <c r="E491" s="29"/>
      <c r="F491" s="13"/>
      <c r="G491" s="13"/>
      <c r="H491" s="13"/>
      <c r="I491" s="13"/>
      <c r="J491" s="13"/>
      <c r="K491" s="8"/>
      <c r="L491" s="9"/>
    </row>
    <row r="492">
      <c r="A492" s="10"/>
      <c r="B492" s="10"/>
      <c r="C492" s="10"/>
      <c r="D492" s="10"/>
      <c r="E492" s="29"/>
      <c r="F492" s="13"/>
      <c r="G492" s="13"/>
      <c r="H492" s="13"/>
      <c r="I492" s="13"/>
      <c r="J492" s="13"/>
      <c r="K492" s="8"/>
      <c r="L492" s="9"/>
    </row>
    <row r="493">
      <c r="A493" s="10"/>
      <c r="B493" s="10"/>
      <c r="C493" s="10"/>
      <c r="D493" s="10"/>
      <c r="E493" s="29"/>
      <c r="F493" s="13"/>
      <c r="G493" s="13"/>
      <c r="H493" s="13"/>
      <c r="I493" s="13"/>
      <c r="J493" s="13"/>
      <c r="K493" s="8"/>
      <c r="L493" s="9"/>
    </row>
    <row r="494">
      <c r="A494" s="10"/>
      <c r="B494" s="10"/>
      <c r="C494" s="10"/>
      <c r="D494" s="10"/>
      <c r="E494" s="29"/>
      <c r="F494" s="13"/>
      <c r="G494" s="13"/>
      <c r="H494" s="13"/>
      <c r="I494" s="13"/>
      <c r="J494" s="13"/>
      <c r="K494" s="8"/>
      <c r="L494" s="9"/>
    </row>
    <row r="495">
      <c r="A495" s="10"/>
      <c r="B495" s="10"/>
      <c r="C495" s="10"/>
      <c r="D495" s="10"/>
      <c r="E495" s="29"/>
      <c r="F495" s="13"/>
      <c r="G495" s="13"/>
      <c r="H495" s="13"/>
      <c r="I495" s="13"/>
      <c r="J495" s="13"/>
      <c r="K495" s="8"/>
      <c r="L495" s="9"/>
    </row>
    <row r="496">
      <c r="A496" s="10"/>
      <c r="B496" s="10"/>
      <c r="C496" s="10"/>
      <c r="D496" s="10"/>
      <c r="E496" s="29"/>
      <c r="F496" s="13"/>
      <c r="G496" s="13"/>
      <c r="H496" s="13"/>
      <c r="I496" s="13"/>
      <c r="J496" s="13"/>
      <c r="K496" s="8"/>
      <c r="L496" s="9"/>
    </row>
    <row r="497">
      <c r="A497" s="10"/>
      <c r="B497" s="10"/>
      <c r="C497" s="10"/>
      <c r="D497" s="10"/>
      <c r="E497" s="29"/>
      <c r="F497" s="13"/>
      <c r="G497" s="13"/>
      <c r="H497" s="13"/>
      <c r="I497" s="13"/>
      <c r="J497" s="13"/>
      <c r="K497" s="8"/>
      <c r="L497" s="9"/>
    </row>
    <row r="498">
      <c r="A498" s="10"/>
      <c r="B498" s="10"/>
      <c r="C498" s="10"/>
      <c r="D498" s="10"/>
      <c r="E498" s="29"/>
      <c r="F498" s="13"/>
      <c r="G498" s="13"/>
      <c r="H498" s="13"/>
      <c r="I498" s="13"/>
      <c r="J498" s="13"/>
      <c r="K498" s="8"/>
      <c r="L498" s="9"/>
    </row>
    <row r="499">
      <c r="A499" s="10"/>
      <c r="B499" s="10"/>
      <c r="C499" s="10"/>
      <c r="D499" s="10"/>
      <c r="E499" s="29"/>
      <c r="F499" s="13"/>
      <c r="G499" s="13"/>
      <c r="H499" s="13"/>
      <c r="I499" s="13"/>
      <c r="J499" s="13"/>
      <c r="K499" s="8"/>
      <c r="L499" s="9"/>
    </row>
    <row r="500">
      <c r="A500" s="10"/>
      <c r="B500" s="10"/>
      <c r="C500" s="10"/>
      <c r="D500" s="10"/>
      <c r="E500" s="29"/>
      <c r="F500" s="13"/>
      <c r="G500" s="13"/>
      <c r="H500" s="13"/>
      <c r="I500" s="13"/>
      <c r="J500" s="13"/>
      <c r="K500" s="8"/>
      <c r="L500" s="9"/>
    </row>
    <row r="501">
      <c r="A501" s="10"/>
      <c r="B501" s="10"/>
      <c r="C501" s="10"/>
      <c r="D501" s="10"/>
      <c r="E501" s="29"/>
      <c r="F501" s="13"/>
      <c r="G501" s="13"/>
      <c r="H501" s="13"/>
      <c r="I501" s="13"/>
      <c r="J501" s="13"/>
      <c r="K501" s="8"/>
      <c r="L501" s="9"/>
    </row>
    <row r="502">
      <c r="A502" s="10"/>
      <c r="B502" s="10"/>
      <c r="C502" s="10"/>
      <c r="D502" s="10"/>
      <c r="E502" s="29"/>
      <c r="F502" s="13"/>
      <c r="G502" s="13"/>
      <c r="H502" s="13"/>
      <c r="I502" s="13"/>
      <c r="J502" s="13"/>
      <c r="K502" s="8"/>
      <c r="L502" s="9"/>
    </row>
    <row r="503">
      <c r="A503" s="10"/>
      <c r="B503" s="10"/>
      <c r="C503" s="10"/>
      <c r="D503" s="10"/>
      <c r="E503" s="29"/>
      <c r="F503" s="13"/>
      <c r="G503" s="13"/>
      <c r="H503" s="13"/>
      <c r="I503" s="13"/>
      <c r="J503" s="13"/>
      <c r="K503" s="8"/>
      <c r="L503" s="9"/>
    </row>
    <row r="504">
      <c r="A504" s="10"/>
      <c r="B504" s="10"/>
      <c r="C504" s="10"/>
      <c r="D504" s="10"/>
      <c r="E504" s="29"/>
      <c r="F504" s="13"/>
      <c r="G504" s="13"/>
      <c r="H504" s="13"/>
      <c r="I504" s="13"/>
      <c r="J504" s="13"/>
      <c r="K504" s="8"/>
      <c r="L504" s="9"/>
    </row>
    <row r="505">
      <c r="A505" s="10"/>
      <c r="B505" s="10"/>
      <c r="C505" s="10"/>
      <c r="D505" s="10"/>
      <c r="E505" s="29"/>
      <c r="F505" s="13"/>
      <c r="G505" s="13"/>
      <c r="H505" s="13"/>
      <c r="I505" s="13"/>
      <c r="J505" s="13"/>
      <c r="K505" s="8"/>
      <c r="L505" s="9"/>
    </row>
    <row r="506">
      <c r="A506" s="10"/>
      <c r="B506" s="10"/>
      <c r="C506" s="10"/>
      <c r="D506" s="10"/>
      <c r="E506" s="29"/>
      <c r="F506" s="13"/>
      <c r="G506" s="13"/>
      <c r="H506" s="13"/>
      <c r="I506" s="13"/>
      <c r="J506" s="13"/>
      <c r="K506" s="8"/>
      <c r="L506" s="9"/>
    </row>
    <row r="507">
      <c r="A507" s="10"/>
      <c r="B507" s="10"/>
      <c r="C507" s="10"/>
      <c r="D507" s="10"/>
      <c r="E507" s="29"/>
      <c r="F507" s="13"/>
      <c r="G507" s="13"/>
      <c r="H507" s="13"/>
      <c r="I507" s="13"/>
      <c r="J507" s="13"/>
      <c r="K507" s="8"/>
      <c r="L507" s="9"/>
    </row>
    <row r="508">
      <c r="A508" s="10"/>
      <c r="B508" s="10"/>
      <c r="C508" s="10"/>
      <c r="D508" s="10"/>
      <c r="E508" s="29"/>
      <c r="F508" s="13"/>
      <c r="G508" s="13"/>
      <c r="H508" s="13"/>
      <c r="I508" s="13"/>
      <c r="J508" s="13"/>
      <c r="K508" s="8"/>
      <c r="L508" s="9"/>
    </row>
    <row r="509">
      <c r="A509" s="10"/>
      <c r="B509" s="10"/>
      <c r="C509" s="10"/>
      <c r="D509" s="10"/>
      <c r="E509" s="29"/>
      <c r="F509" s="13"/>
      <c r="G509" s="13"/>
      <c r="H509" s="13"/>
      <c r="I509" s="13"/>
      <c r="J509" s="13"/>
      <c r="K509" s="8"/>
      <c r="L509" s="9"/>
    </row>
    <row r="510">
      <c r="A510" s="10"/>
      <c r="B510" s="10"/>
      <c r="C510" s="10"/>
      <c r="D510" s="10"/>
      <c r="E510" s="29"/>
      <c r="F510" s="13"/>
      <c r="G510" s="13"/>
      <c r="H510" s="13"/>
      <c r="I510" s="13"/>
      <c r="J510" s="13"/>
      <c r="K510" s="8"/>
      <c r="L510" s="9"/>
    </row>
    <row r="511">
      <c r="A511" s="10"/>
      <c r="B511" s="10"/>
      <c r="C511" s="10"/>
      <c r="D511" s="10"/>
      <c r="E511" s="29"/>
      <c r="F511" s="13"/>
      <c r="G511" s="13"/>
      <c r="H511" s="13"/>
      <c r="I511" s="13"/>
      <c r="J511" s="13"/>
      <c r="K511" s="8"/>
      <c r="L511" s="9"/>
    </row>
    <row r="512">
      <c r="A512" s="10"/>
      <c r="B512" s="10"/>
      <c r="C512" s="10"/>
      <c r="D512" s="10"/>
      <c r="E512" s="29"/>
      <c r="F512" s="13"/>
      <c r="G512" s="13"/>
      <c r="H512" s="13"/>
      <c r="I512" s="13"/>
      <c r="J512" s="13"/>
      <c r="K512" s="8"/>
      <c r="L512" s="9"/>
    </row>
    <row r="513">
      <c r="A513" s="10"/>
      <c r="B513" s="10"/>
      <c r="C513" s="10"/>
      <c r="D513" s="10"/>
      <c r="E513" s="29"/>
      <c r="F513" s="13"/>
      <c r="G513" s="13"/>
      <c r="H513" s="13"/>
      <c r="I513" s="13"/>
      <c r="J513" s="13"/>
      <c r="K513" s="8"/>
      <c r="L513" s="9"/>
    </row>
    <row r="514">
      <c r="A514" s="10"/>
      <c r="B514" s="10"/>
      <c r="C514" s="10"/>
      <c r="D514" s="10"/>
      <c r="E514" s="29"/>
      <c r="F514" s="13"/>
      <c r="G514" s="13"/>
      <c r="H514" s="13"/>
      <c r="I514" s="13"/>
      <c r="J514" s="13"/>
      <c r="K514" s="8"/>
      <c r="L514" s="9"/>
    </row>
    <row r="515">
      <c r="A515" s="10"/>
      <c r="B515" s="10"/>
      <c r="C515" s="10"/>
      <c r="D515" s="10"/>
      <c r="E515" s="29"/>
      <c r="F515" s="13"/>
      <c r="G515" s="13"/>
      <c r="H515" s="13"/>
      <c r="I515" s="13"/>
      <c r="J515" s="13"/>
      <c r="K515" s="8"/>
      <c r="L515" s="9"/>
    </row>
    <row r="516">
      <c r="A516" s="10"/>
      <c r="B516" s="10"/>
      <c r="C516" s="10"/>
      <c r="D516" s="10"/>
      <c r="E516" s="29"/>
      <c r="F516" s="13"/>
      <c r="G516" s="13"/>
      <c r="H516" s="13"/>
      <c r="I516" s="13"/>
      <c r="J516" s="13"/>
      <c r="K516" s="8"/>
      <c r="L516" s="9"/>
    </row>
    <row r="517">
      <c r="A517" s="10"/>
      <c r="B517" s="10"/>
      <c r="C517" s="10"/>
      <c r="D517" s="10"/>
      <c r="E517" s="29"/>
      <c r="F517" s="13"/>
      <c r="G517" s="13"/>
      <c r="H517" s="13"/>
      <c r="I517" s="13"/>
      <c r="J517" s="13"/>
      <c r="K517" s="8"/>
      <c r="L517" s="9"/>
    </row>
    <row r="518">
      <c r="A518" s="10"/>
      <c r="B518" s="10"/>
      <c r="C518" s="10"/>
      <c r="D518" s="10"/>
      <c r="E518" s="29"/>
      <c r="F518" s="13"/>
      <c r="G518" s="13"/>
      <c r="H518" s="13"/>
      <c r="I518" s="13"/>
      <c r="J518" s="13"/>
      <c r="K518" s="8"/>
      <c r="L518" s="9"/>
    </row>
    <row r="519">
      <c r="A519" s="10"/>
      <c r="B519" s="10"/>
      <c r="C519" s="10"/>
      <c r="D519" s="10"/>
      <c r="E519" s="29"/>
      <c r="F519" s="13"/>
      <c r="G519" s="13"/>
      <c r="H519" s="13"/>
      <c r="I519" s="13"/>
      <c r="J519" s="13"/>
      <c r="K519" s="8"/>
      <c r="L519" s="9"/>
    </row>
    <row r="520">
      <c r="A520" s="10"/>
      <c r="B520" s="10"/>
      <c r="C520" s="10"/>
      <c r="D520" s="10"/>
      <c r="E520" s="29"/>
      <c r="F520" s="13"/>
      <c r="G520" s="13"/>
      <c r="H520" s="13"/>
      <c r="I520" s="13"/>
      <c r="J520" s="13"/>
      <c r="K520" s="8"/>
      <c r="L520" s="9"/>
    </row>
    <row r="521">
      <c r="A521" s="10"/>
      <c r="B521" s="10"/>
      <c r="C521" s="10"/>
      <c r="D521" s="10"/>
      <c r="E521" s="29"/>
      <c r="F521" s="13"/>
      <c r="G521" s="13"/>
      <c r="H521" s="13"/>
      <c r="I521" s="13"/>
      <c r="J521" s="13"/>
      <c r="K521" s="8"/>
      <c r="L521" s="9"/>
    </row>
    <row r="522">
      <c r="A522" s="10"/>
      <c r="B522" s="10"/>
      <c r="C522" s="10"/>
      <c r="D522" s="10"/>
      <c r="E522" s="29"/>
      <c r="F522" s="13"/>
      <c r="G522" s="13"/>
      <c r="H522" s="13"/>
      <c r="I522" s="13"/>
      <c r="J522" s="13"/>
      <c r="K522" s="8"/>
      <c r="L522" s="9"/>
    </row>
    <row r="523">
      <c r="A523" s="10"/>
      <c r="B523" s="10"/>
      <c r="C523" s="10"/>
      <c r="D523" s="10"/>
      <c r="E523" s="29"/>
      <c r="F523" s="13"/>
      <c r="G523" s="13"/>
      <c r="H523" s="13"/>
      <c r="I523" s="13"/>
      <c r="J523" s="13"/>
      <c r="K523" s="8"/>
      <c r="L523" s="9"/>
    </row>
    <row r="524">
      <c r="A524" s="10"/>
      <c r="B524" s="10"/>
      <c r="C524" s="10"/>
      <c r="D524" s="10"/>
      <c r="E524" s="29"/>
      <c r="F524" s="13"/>
      <c r="G524" s="13"/>
      <c r="H524" s="13"/>
      <c r="I524" s="13"/>
      <c r="J524" s="13"/>
      <c r="K524" s="8"/>
      <c r="L524" s="9"/>
    </row>
    <row r="525">
      <c r="A525" s="10"/>
      <c r="B525" s="10"/>
      <c r="C525" s="10"/>
      <c r="D525" s="10"/>
      <c r="E525" s="29"/>
      <c r="F525" s="13"/>
      <c r="G525" s="13"/>
      <c r="H525" s="13"/>
      <c r="I525" s="13"/>
      <c r="J525" s="13"/>
      <c r="K525" s="8"/>
      <c r="L525" s="9"/>
    </row>
    <row r="526">
      <c r="A526" s="10"/>
      <c r="B526" s="10"/>
      <c r="C526" s="10"/>
      <c r="D526" s="10"/>
      <c r="E526" s="29"/>
      <c r="F526" s="13"/>
      <c r="G526" s="13"/>
      <c r="H526" s="13"/>
      <c r="I526" s="13"/>
      <c r="J526" s="13"/>
      <c r="K526" s="8"/>
      <c r="L526" s="9"/>
    </row>
    <row r="527">
      <c r="A527" s="10"/>
      <c r="B527" s="10"/>
      <c r="C527" s="10"/>
      <c r="D527" s="10"/>
      <c r="E527" s="29"/>
      <c r="F527" s="13"/>
      <c r="G527" s="13"/>
      <c r="H527" s="13"/>
      <c r="I527" s="13"/>
      <c r="J527" s="13"/>
      <c r="K527" s="8"/>
      <c r="L527" s="9"/>
    </row>
    <row r="528">
      <c r="A528" s="10"/>
      <c r="B528" s="10"/>
      <c r="C528" s="10"/>
      <c r="D528" s="10"/>
      <c r="E528" s="29"/>
      <c r="F528" s="13"/>
      <c r="G528" s="13"/>
      <c r="H528" s="13"/>
      <c r="I528" s="13"/>
      <c r="J528" s="13"/>
      <c r="K528" s="8"/>
      <c r="L528" s="9"/>
    </row>
    <row r="529">
      <c r="A529" s="10"/>
      <c r="B529" s="10"/>
      <c r="C529" s="10"/>
      <c r="D529" s="10"/>
      <c r="E529" s="29"/>
      <c r="F529" s="13"/>
      <c r="G529" s="13"/>
      <c r="H529" s="13"/>
      <c r="I529" s="13"/>
      <c r="J529" s="13"/>
      <c r="K529" s="8"/>
      <c r="L529" s="9"/>
    </row>
    <row r="530">
      <c r="A530" s="10"/>
      <c r="B530" s="10"/>
      <c r="C530" s="10"/>
      <c r="D530" s="10"/>
      <c r="E530" s="29"/>
      <c r="F530" s="13"/>
      <c r="G530" s="13"/>
      <c r="H530" s="13"/>
      <c r="I530" s="13"/>
      <c r="J530" s="13"/>
      <c r="K530" s="8"/>
      <c r="L530" s="9"/>
    </row>
    <row r="531">
      <c r="A531" s="10"/>
      <c r="B531" s="10"/>
      <c r="C531" s="10"/>
      <c r="D531" s="10"/>
      <c r="E531" s="29"/>
      <c r="F531" s="13"/>
      <c r="G531" s="13"/>
      <c r="H531" s="13"/>
      <c r="I531" s="13"/>
      <c r="J531" s="13"/>
      <c r="K531" s="8"/>
      <c r="L531" s="9"/>
    </row>
    <row r="532">
      <c r="A532" s="10"/>
      <c r="B532" s="10"/>
      <c r="C532" s="10"/>
      <c r="D532" s="10"/>
      <c r="E532" s="29"/>
      <c r="F532" s="13"/>
      <c r="G532" s="13"/>
      <c r="H532" s="13"/>
      <c r="I532" s="13"/>
      <c r="J532" s="13"/>
      <c r="K532" s="8"/>
      <c r="L532" s="9"/>
    </row>
    <row r="533">
      <c r="A533" s="10"/>
      <c r="B533" s="10"/>
      <c r="C533" s="10"/>
      <c r="D533" s="10"/>
      <c r="E533" s="29"/>
      <c r="F533" s="13"/>
      <c r="G533" s="13"/>
      <c r="H533" s="13"/>
      <c r="I533" s="13"/>
      <c r="J533" s="13"/>
      <c r="K533" s="8"/>
      <c r="L533" s="9"/>
    </row>
    <row r="534">
      <c r="A534" s="10"/>
      <c r="B534" s="10"/>
      <c r="C534" s="10"/>
      <c r="D534" s="10"/>
      <c r="E534" s="29"/>
      <c r="F534" s="13"/>
      <c r="G534" s="13"/>
      <c r="H534" s="13"/>
      <c r="I534" s="13"/>
      <c r="J534" s="13"/>
      <c r="K534" s="8"/>
      <c r="L534" s="9"/>
    </row>
    <row r="535">
      <c r="A535" s="10"/>
      <c r="B535" s="10"/>
      <c r="C535" s="10"/>
      <c r="D535" s="10"/>
      <c r="E535" s="29"/>
      <c r="F535" s="13"/>
      <c r="G535" s="13"/>
      <c r="H535" s="13"/>
      <c r="I535" s="13"/>
      <c r="J535" s="13"/>
      <c r="K535" s="8"/>
      <c r="L535" s="9"/>
    </row>
    <row r="536">
      <c r="A536" s="10"/>
      <c r="B536" s="10"/>
      <c r="C536" s="10"/>
      <c r="D536" s="10"/>
      <c r="E536" s="29"/>
      <c r="F536" s="13"/>
      <c r="G536" s="13"/>
      <c r="H536" s="13"/>
      <c r="I536" s="13"/>
      <c r="J536" s="13"/>
      <c r="K536" s="8"/>
      <c r="L536" s="9"/>
    </row>
    <row r="537">
      <c r="A537" s="10"/>
      <c r="B537" s="10"/>
      <c r="C537" s="10"/>
      <c r="D537" s="10"/>
      <c r="E537" s="29"/>
      <c r="F537" s="13"/>
      <c r="G537" s="13"/>
      <c r="H537" s="13"/>
      <c r="I537" s="13"/>
      <c r="J537" s="13"/>
      <c r="K537" s="8"/>
      <c r="L537" s="9"/>
    </row>
    <row r="538">
      <c r="A538" s="10"/>
      <c r="B538" s="10"/>
      <c r="C538" s="10"/>
      <c r="D538" s="10"/>
      <c r="E538" s="29"/>
      <c r="F538" s="13"/>
      <c r="G538" s="13"/>
      <c r="H538" s="13"/>
      <c r="I538" s="13"/>
      <c r="J538" s="13"/>
      <c r="K538" s="8"/>
      <c r="L538" s="9"/>
    </row>
    <row r="539">
      <c r="A539" s="10"/>
      <c r="B539" s="10"/>
      <c r="C539" s="10"/>
      <c r="D539" s="10"/>
      <c r="E539" s="29"/>
      <c r="F539" s="13"/>
      <c r="G539" s="13"/>
      <c r="H539" s="13"/>
      <c r="I539" s="13"/>
      <c r="J539" s="13"/>
      <c r="K539" s="8"/>
      <c r="L539" s="9"/>
    </row>
    <row r="540">
      <c r="A540" s="10"/>
      <c r="B540" s="10"/>
      <c r="C540" s="10"/>
      <c r="D540" s="10"/>
      <c r="E540" s="29"/>
      <c r="F540" s="13"/>
      <c r="G540" s="13"/>
      <c r="H540" s="13"/>
      <c r="I540" s="13"/>
      <c r="J540" s="13"/>
      <c r="K540" s="8"/>
      <c r="L540" s="9"/>
    </row>
    <row r="541">
      <c r="A541" s="10"/>
      <c r="B541" s="10"/>
      <c r="C541" s="10"/>
      <c r="D541" s="10"/>
      <c r="E541" s="29"/>
      <c r="F541" s="13"/>
      <c r="G541" s="13"/>
      <c r="H541" s="13"/>
      <c r="I541" s="13"/>
      <c r="J541" s="13"/>
      <c r="K541" s="8"/>
      <c r="L541" s="9"/>
    </row>
    <row r="542">
      <c r="A542" s="10"/>
      <c r="B542" s="10"/>
      <c r="C542" s="10"/>
      <c r="D542" s="10"/>
      <c r="E542" s="29"/>
      <c r="F542" s="13"/>
      <c r="G542" s="13"/>
      <c r="H542" s="13"/>
      <c r="I542" s="13"/>
      <c r="J542" s="13"/>
      <c r="K542" s="8"/>
      <c r="L542" s="9"/>
    </row>
    <row r="543">
      <c r="A543" s="10"/>
      <c r="B543" s="10"/>
      <c r="C543" s="10"/>
      <c r="D543" s="10"/>
      <c r="E543" s="29"/>
      <c r="F543" s="13"/>
      <c r="G543" s="13"/>
      <c r="H543" s="13"/>
      <c r="I543" s="13"/>
      <c r="J543" s="13"/>
      <c r="K543" s="8"/>
      <c r="L543" s="9"/>
    </row>
    <row r="544">
      <c r="A544" s="10"/>
      <c r="B544" s="10"/>
      <c r="C544" s="10"/>
      <c r="D544" s="10"/>
      <c r="E544" s="29"/>
      <c r="F544" s="13"/>
      <c r="G544" s="13"/>
      <c r="H544" s="13"/>
      <c r="I544" s="13"/>
      <c r="J544" s="13"/>
      <c r="K544" s="8"/>
      <c r="L544" s="9"/>
    </row>
    <row r="545">
      <c r="A545" s="10"/>
      <c r="B545" s="10"/>
      <c r="C545" s="10"/>
      <c r="D545" s="10"/>
      <c r="E545" s="29"/>
      <c r="F545" s="13"/>
      <c r="G545" s="13"/>
      <c r="H545" s="13"/>
      <c r="I545" s="13"/>
      <c r="J545" s="13"/>
      <c r="K545" s="8"/>
      <c r="L545" s="9"/>
    </row>
    <row r="546">
      <c r="A546" s="10"/>
      <c r="B546" s="10"/>
      <c r="C546" s="10"/>
      <c r="D546" s="10"/>
      <c r="E546" s="29"/>
      <c r="F546" s="13"/>
      <c r="G546" s="13"/>
      <c r="H546" s="13"/>
      <c r="I546" s="13"/>
      <c r="J546" s="13"/>
      <c r="K546" s="8"/>
      <c r="L546" s="9"/>
    </row>
    <row r="547">
      <c r="A547" s="10"/>
      <c r="B547" s="10"/>
      <c r="C547" s="10"/>
      <c r="D547" s="10"/>
      <c r="E547" s="29"/>
      <c r="F547" s="13"/>
      <c r="G547" s="13"/>
      <c r="H547" s="13"/>
      <c r="I547" s="13"/>
      <c r="J547" s="13"/>
      <c r="K547" s="8"/>
      <c r="L547" s="9"/>
    </row>
    <row r="548">
      <c r="A548" s="10"/>
      <c r="B548" s="10"/>
      <c r="C548" s="10"/>
      <c r="D548" s="10"/>
      <c r="E548" s="29"/>
      <c r="F548" s="13"/>
      <c r="G548" s="13"/>
      <c r="H548" s="13"/>
      <c r="I548" s="13"/>
      <c r="J548" s="13"/>
      <c r="K548" s="8"/>
      <c r="L548" s="9"/>
    </row>
    <row r="549">
      <c r="A549" s="10"/>
      <c r="B549" s="10"/>
      <c r="C549" s="10"/>
      <c r="D549" s="10"/>
      <c r="E549" s="29"/>
      <c r="F549" s="13"/>
      <c r="G549" s="13"/>
      <c r="H549" s="13"/>
      <c r="I549" s="13"/>
      <c r="J549" s="13"/>
      <c r="K549" s="8"/>
      <c r="L549" s="9"/>
    </row>
    <row r="550">
      <c r="A550" s="10"/>
      <c r="B550" s="10"/>
      <c r="C550" s="10"/>
      <c r="D550" s="10"/>
      <c r="E550" s="29"/>
      <c r="F550" s="13"/>
      <c r="G550" s="13"/>
      <c r="H550" s="13"/>
      <c r="I550" s="13"/>
      <c r="J550" s="13"/>
      <c r="K550" s="8"/>
      <c r="L550" s="9"/>
    </row>
    <row r="551">
      <c r="A551" s="10"/>
      <c r="B551" s="10"/>
      <c r="C551" s="10"/>
      <c r="D551" s="10"/>
      <c r="E551" s="29"/>
      <c r="F551" s="13"/>
      <c r="G551" s="13"/>
      <c r="H551" s="13"/>
      <c r="I551" s="13"/>
      <c r="J551" s="13"/>
      <c r="K551" s="8"/>
      <c r="L551" s="9"/>
    </row>
    <row r="552">
      <c r="A552" s="10"/>
      <c r="B552" s="10"/>
      <c r="C552" s="10"/>
      <c r="D552" s="10"/>
      <c r="E552" s="29"/>
      <c r="F552" s="13"/>
      <c r="G552" s="13"/>
      <c r="H552" s="13"/>
      <c r="I552" s="13"/>
      <c r="J552" s="13"/>
      <c r="K552" s="8"/>
      <c r="L552" s="9"/>
    </row>
    <row r="553">
      <c r="A553" s="10"/>
      <c r="B553" s="10"/>
      <c r="C553" s="10"/>
      <c r="D553" s="10"/>
      <c r="E553" s="29"/>
      <c r="F553" s="13"/>
      <c r="G553" s="13"/>
      <c r="H553" s="13"/>
      <c r="I553" s="13"/>
      <c r="J553" s="13"/>
      <c r="K553" s="8"/>
      <c r="L553" s="9"/>
    </row>
    <row r="554">
      <c r="A554" s="10"/>
      <c r="B554" s="10"/>
      <c r="C554" s="10"/>
      <c r="D554" s="10"/>
      <c r="E554" s="29"/>
      <c r="F554" s="13"/>
      <c r="G554" s="13"/>
      <c r="H554" s="13"/>
      <c r="I554" s="13"/>
      <c r="J554" s="13"/>
      <c r="K554" s="8"/>
      <c r="L554" s="9"/>
    </row>
    <row r="555">
      <c r="A555" s="10"/>
      <c r="B555" s="10"/>
      <c r="C555" s="10"/>
      <c r="D555" s="10"/>
      <c r="E555" s="29"/>
      <c r="F555" s="13"/>
      <c r="G555" s="13"/>
      <c r="H555" s="13"/>
      <c r="I555" s="13"/>
      <c r="J555" s="13"/>
      <c r="K555" s="8"/>
      <c r="L555" s="9"/>
    </row>
    <row r="556">
      <c r="A556" s="10"/>
      <c r="B556" s="10"/>
      <c r="C556" s="10"/>
      <c r="D556" s="10"/>
      <c r="E556" s="29"/>
      <c r="F556" s="13"/>
      <c r="G556" s="13"/>
      <c r="H556" s="13"/>
      <c r="I556" s="13"/>
      <c r="J556" s="13"/>
      <c r="K556" s="8"/>
      <c r="L556" s="9"/>
    </row>
    <row r="557">
      <c r="A557" s="10"/>
      <c r="B557" s="10"/>
      <c r="C557" s="10"/>
      <c r="D557" s="10"/>
      <c r="E557" s="29"/>
      <c r="F557" s="13"/>
      <c r="G557" s="13"/>
      <c r="H557" s="13"/>
      <c r="I557" s="13"/>
      <c r="J557" s="13"/>
      <c r="K557" s="8"/>
      <c r="L557" s="9"/>
    </row>
    <row r="558">
      <c r="A558" s="10"/>
      <c r="B558" s="10"/>
      <c r="C558" s="10"/>
      <c r="D558" s="10"/>
      <c r="E558" s="29"/>
      <c r="F558" s="13"/>
      <c r="G558" s="13"/>
      <c r="H558" s="13"/>
      <c r="I558" s="13"/>
      <c r="J558" s="13"/>
      <c r="K558" s="8"/>
      <c r="L558" s="9"/>
    </row>
    <row r="559">
      <c r="A559" s="10"/>
      <c r="B559" s="10"/>
      <c r="C559" s="10"/>
      <c r="D559" s="10"/>
      <c r="E559" s="29"/>
      <c r="F559" s="13"/>
      <c r="G559" s="13"/>
      <c r="H559" s="13"/>
      <c r="I559" s="13"/>
      <c r="J559" s="13"/>
      <c r="K559" s="8"/>
      <c r="L559" s="9"/>
    </row>
    <row r="560">
      <c r="A560" s="10"/>
      <c r="B560" s="10"/>
      <c r="C560" s="10"/>
      <c r="D560" s="10"/>
      <c r="E560" s="29"/>
      <c r="F560" s="13"/>
      <c r="G560" s="13"/>
      <c r="H560" s="13"/>
      <c r="I560" s="13"/>
      <c r="J560" s="13"/>
      <c r="K560" s="8"/>
      <c r="L560" s="9"/>
    </row>
    <row r="561">
      <c r="A561" s="10"/>
      <c r="B561" s="10"/>
      <c r="C561" s="10"/>
      <c r="D561" s="10"/>
      <c r="E561" s="29"/>
      <c r="F561" s="13"/>
      <c r="G561" s="13"/>
      <c r="H561" s="13"/>
      <c r="I561" s="13"/>
      <c r="J561" s="13"/>
      <c r="K561" s="8"/>
      <c r="L561" s="9"/>
    </row>
    <row r="562">
      <c r="A562" s="10"/>
      <c r="B562" s="10"/>
      <c r="C562" s="10"/>
      <c r="D562" s="10"/>
      <c r="E562" s="29"/>
      <c r="F562" s="13"/>
      <c r="G562" s="13"/>
      <c r="H562" s="13"/>
      <c r="I562" s="13"/>
      <c r="J562" s="13"/>
      <c r="K562" s="8"/>
      <c r="L562" s="9"/>
    </row>
    <row r="563">
      <c r="A563" s="10"/>
      <c r="B563" s="10"/>
      <c r="C563" s="10"/>
      <c r="D563" s="10"/>
      <c r="E563" s="29"/>
      <c r="F563" s="13"/>
      <c r="G563" s="13"/>
      <c r="H563" s="13"/>
      <c r="I563" s="13"/>
      <c r="J563" s="13"/>
      <c r="K563" s="8"/>
      <c r="L563" s="9"/>
    </row>
    <row r="564">
      <c r="A564" s="10"/>
      <c r="B564" s="10"/>
      <c r="C564" s="10"/>
      <c r="D564" s="10"/>
      <c r="E564" s="29"/>
      <c r="F564" s="13"/>
      <c r="G564" s="13"/>
      <c r="H564" s="13"/>
      <c r="I564" s="13"/>
      <c r="J564" s="13"/>
      <c r="K564" s="8"/>
      <c r="L564" s="9"/>
    </row>
    <row r="565">
      <c r="A565" s="10"/>
      <c r="B565" s="10"/>
      <c r="C565" s="10"/>
      <c r="D565" s="10"/>
      <c r="E565" s="29"/>
      <c r="F565" s="13"/>
      <c r="G565" s="13"/>
      <c r="H565" s="13"/>
      <c r="I565" s="13"/>
      <c r="J565" s="13"/>
      <c r="K565" s="8"/>
      <c r="L565" s="9"/>
    </row>
    <row r="566">
      <c r="A566" s="10"/>
      <c r="B566" s="10"/>
      <c r="C566" s="10"/>
      <c r="D566" s="10"/>
      <c r="E566" s="29"/>
      <c r="F566" s="13"/>
      <c r="G566" s="13"/>
      <c r="H566" s="13"/>
      <c r="I566" s="13"/>
      <c r="J566" s="13"/>
      <c r="K566" s="8"/>
      <c r="L566" s="9"/>
    </row>
    <row r="567">
      <c r="A567" s="10"/>
      <c r="B567" s="10"/>
      <c r="C567" s="10"/>
      <c r="D567" s="10"/>
      <c r="E567" s="29"/>
      <c r="F567" s="13"/>
      <c r="G567" s="13"/>
      <c r="H567" s="13"/>
      <c r="I567" s="13"/>
      <c r="J567" s="13"/>
      <c r="K567" s="8"/>
      <c r="L567" s="9"/>
    </row>
    <row r="568">
      <c r="A568" s="10"/>
      <c r="B568" s="10"/>
      <c r="C568" s="10"/>
      <c r="D568" s="10"/>
      <c r="E568" s="29"/>
      <c r="F568" s="13"/>
      <c r="G568" s="13"/>
      <c r="H568" s="13"/>
      <c r="I568" s="13"/>
      <c r="J568" s="13"/>
      <c r="K568" s="8"/>
      <c r="L568" s="9"/>
    </row>
    <row r="569">
      <c r="A569" s="10"/>
      <c r="B569" s="10"/>
      <c r="C569" s="10"/>
      <c r="D569" s="10"/>
      <c r="E569" s="29"/>
      <c r="F569" s="13"/>
      <c r="G569" s="13"/>
      <c r="H569" s="13"/>
      <c r="I569" s="13"/>
      <c r="J569" s="13"/>
      <c r="K569" s="8"/>
      <c r="L569" s="9"/>
    </row>
    <row r="570">
      <c r="A570" s="10"/>
      <c r="B570" s="10"/>
      <c r="C570" s="10"/>
      <c r="D570" s="10"/>
      <c r="E570" s="29"/>
      <c r="F570" s="13"/>
      <c r="G570" s="13"/>
      <c r="H570" s="13"/>
      <c r="I570" s="13"/>
      <c r="J570" s="13"/>
      <c r="K570" s="8"/>
      <c r="L570" s="9"/>
    </row>
    <row r="571">
      <c r="A571" s="10"/>
      <c r="B571" s="10"/>
      <c r="C571" s="10"/>
      <c r="D571" s="10"/>
      <c r="E571" s="29"/>
      <c r="F571" s="13"/>
      <c r="G571" s="13"/>
      <c r="H571" s="13"/>
      <c r="I571" s="13"/>
      <c r="J571" s="13"/>
      <c r="K571" s="8"/>
      <c r="L571" s="9"/>
    </row>
    <row r="572">
      <c r="A572" s="10"/>
      <c r="B572" s="10"/>
      <c r="C572" s="10"/>
      <c r="D572" s="10"/>
      <c r="E572" s="29"/>
      <c r="F572" s="13"/>
      <c r="G572" s="13"/>
      <c r="H572" s="13"/>
      <c r="I572" s="13"/>
      <c r="J572" s="13"/>
      <c r="K572" s="8"/>
      <c r="L572" s="9"/>
    </row>
    <row r="573">
      <c r="A573" s="10"/>
      <c r="B573" s="10"/>
      <c r="C573" s="10"/>
      <c r="D573" s="10"/>
      <c r="E573" s="29"/>
      <c r="F573" s="13"/>
      <c r="G573" s="13"/>
      <c r="H573" s="13"/>
      <c r="I573" s="13"/>
      <c r="J573" s="13"/>
      <c r="K573" s="8"/>
      <c r="L573" s="9"/>
    </row>
    <row r="574">
      <c r="A574" s="10"/>
      <c r="B574" s="10"/>
      <c r="C574" s="10"/>
      <c r="D574" s="10"/>
      <c r="E574" s="29"/>
      <c r="F574" s="13"/>
      <c r="G574" s="13"/>
      <c r="H574" s="13"/>
      <c r="I574" s="13"/>
      <c r="J574" s="13"/>
      <c r="K574" s="8"/>
      <c r="L574" s="9"/>
    </row>
    <row r="575">
      <c r="A575" s="10"/>
      <c r="B575" s="10"/>
      <c r="C575" s="10"/>
      <c r="D575" s="10"/>
      <c r="E575" s="29"/>
      <c r="F575" s="13"/>
      <c r="G575" s="13"/>
      <c r="H575" s="13"/>
      <c r="I575" s="13"/>
      <c r="J575" s="13"/>
      <c r="K575" s="8"/>
      <c r="L575" s="9"/>
    </row>
    <row r="576">
      <c r="A576" s="10"/>
      <c r="B576" s="10"/>
      <c r="C576" s="10"/>
      <c r="D576" s="10"/>
      <c r="E576" s="29"/>
      <c r="F576" s="13"/>
      <c r="G576" s="13"/>
      <c r="H576" s="13"/>
      <c r="I576" s="13"/>
      <c r="J576" s="13"/>
      <c r="K576" s="8"/>
      <c r="L576" s="9"/>
    </row>
    <row r="577">
      <c r="A577" s="10"/>
      <c r="B577" s="10"/>
      <c r="C577" s="10"/>
      <c r="D577" s="10"/>
      <c r="E577" s="29"/>
      <c r="F577" s="13"/>
      <c r="G577" s="13"/>
      <c r="H577" s="13"/>
      <c r="I577" s="13"/>
      <c r="J577" s="13"/>
      <c r="K577" s="8"/>
      <c r="L577" s="9"/>
    </row>
    <row r="578">
      <c r="A578" s="10"/>
      <c r="B578" s="10"/>
      <c r="C578" s="10"/>
      <c r="D578" s="10"/>
      <c r="E578" s="29"/>
      <c r="F578" s="13"/>
      <c r="G578" s="13"/>
      <c r="H578" s="13"/>
      <c r="I578" s="13"/>
      <c r="J578" s="13"/>
      <c r="K578" s="8"/>
      <c r="L578" s="9"/>
    </row>
    <row r="579">
      <c r="A579" s="10"/>
      <c r="B579" s="10"/>
      <c r="C579" s="10"/>
      <c r="D579" s="10"/>
      <c r="E579" s="29"/>
      <c r="F579" s="13"/>
      <c r="G579" s="13"/>
      <c r="H579" s="13"/>
      <c r="I579" s="13"/>
      <c r="J579" s="13"/>
      <c r="K579" s="8"/>
      <c r="L579" s="9"/>
    </row>
    <row r="580">
      <c r="A580" s="10"/>
      <c r="B580" s="10"/>
      <c r="C580" s="10"/>
      <c r="D580" s="10"/>
      <c r="E580" s="29"/>
      <c r="F580" s="13"/>
      <c r="G580" s="13"/>
      <c r="H580" s="13"/>
      <c r="I580" s="13"/>
      <c r="J580" s="13"/>
      <c r="K580" s="8"/>
      <c r="L580" s="9"/>
    </row>
    <row r="581">
      <c r="A581" s="10"/>
      <c r="B581" s="10"/>
      <c r="C581" s="10"/>
      <c r="D581" s="10"/>
      <c r="E581" s="29"/>
      <c r="F581" s="13"/>
      <c r="G581" s="13"/>
      <c r="H581" s="13"/>
      <c r="I581" s="13"/>
      <c r="J581" s="13"/>
      <c r="K581" s="8"/>
      <c r="L581" s="9"/>
    </row>
    <row r="582">
      <c r="A582" s="10"/>
      <c r="B582" s="10"/>
      <c r="C582" s="10"/>
      <c r="D582" s="10"/>
      <c r="E582" s="29"/>
      <c r="F582" s="13"/>
      <c r="G582" s="13"/>
      <c r="H582" s="13"/>
      <c r="I582" s="13"/>
      <c r="J582" s="13"/>
      <c r="K582" s="8"/>
      <c r="L582" s="9"/>
    </row>
    <row r="583">
      <c r="A583" s="10"/>
      <c r="B583" s="10"/>
      <c r="C583" s="10"/>
      <c r="D583" s="10"/>
      <c r="E583" s="29"/>
      <c r="F583" s="13"/>
      <c r="G583" s="13"/>
      <c r="H583" s="13"/>
      <c r="I583" s="13"/>
      <c r="J583" s="13"/>
      <c r="K583" s="8"/>
      <c r="L583" s="9"/>
    </row>
    <row r="584">
      <c r="A584" s="10"/>
      <c r="B584" s="10"/>
      <c r="C584" s="10"/>
      <c r="D584" s="10"/>
      <c r="E584" s="29"/>
      <c r="F584" s="13"/>
      <c r="G584" s="13"/>
      <c r="H584" s="13"/>
      <c r="I584" s="13"/>
      <c r="J584" s="13"/>
      <c r="K584" s="8"/>
      <c r="L584" s="9"/>
    </row>
    <row r="585">
      <c r="A585" s="10"/>
      <c r="B585" s="10"/>
      <c r="C585" s="10"/>
      <c r="D585" s="10"/>
      <c r="E585" s="29"/>
      <c r="F585" s="13"/>
      <c r="G585" s="13"/>
      <c r="H585" s="13"/>
      <c r="I585" s="13"/>
      <c r="J585" s="13"/>
      <c r="K585" s="8"/>
      <c r="L585" s="9"/>
    </row>
    <row r="586">
      <c r="A586" s="10"/>
      <c r="B586" s="10"/>
      <c r="C586" s="10"/>
      <c r="D586" s="10"/>
      <c r="E586" s="29"/>
      <c r="F586" s="13"/>
      <c r="G586" s="13"/>
      <c r="H586" s="13"/>
      <c r="I586" s="13"/>
      <c r="J586" s="13"/>
      <c r="K586" s="8"/>
      <c r="L586" s="9"/>
    </row>
    <row r="587">
      <c r="A587" s="10"/>
      <c r="B587" s="10"/>
      <c r="C587" s="10"/>
      <c r="D587" s="10"/>
      <c r="E587" s="29"/>
      <c r="F587" s="13"/>
      <c r="G587" s="13"/>
      <c r="H587" s="13"/>
      <c r="I587" s="13"/>
      <c r="J587" s="13"/>
      <c r="K587" s="8"/>
      <c r="L587" s="9"/>
    </row>
    <row r="588">
      <c r="A588" s="10"/>
      <c r="B588" s="10"/>
      <c r="C588" s="10"/>
      <c r="D588" s="10"/>
      <c r="E588" s="29"/>
      <c r="F588" s="13"/>
      <c r="G588" s="13"/>
      <c r="H588" s="13"/>
      <c r="I588" s="13"/>
      <c r="J588" s="13"/>
      <c r="K588" s="8"/>
      <c r="L588" s="9"/>
    </row>
    <row r="589">
      <c r="A589" s="10"/>
      <c r="B589" s="10"/>
      <c r="C589" s="10"/>
      <c r="D589" s="10"/>
      <c r="E589" s="29"/>
      <c r="F589" s="13"/>
      <c r="G589" s="13"/>
      <c r="H589" s="13"/>
      <c r="I589" s="13"/>
      <c r="J589" s="13"/>
      <c r="K589" s="8"/>
      <c r="L589" s="9"/>
    </row>
    <row r="590">
      <c r="A590" s="10"/>
      <c r="B590" s="10"/>
      <c r="C590" s="10"/>
      <c r="D590" s="10"/>
      <c r="E590" s="29"/>
      <c r="F590" s="13"/>
      <c r="G590" s="13"/>
      <c r="H590" s="13"/>
      <c r="I590" s="13"/>
      <c r="J590" s="13"/>
      <c r="K590" s="8"/>
      <c r="L590" s="9"/>
    </row>
    <row r="591">
      <c r="A591" s="10"/>
      <c r="B591" s="10"/>
      <c r="C591" s="10"/>
      <c r="D591" s="10"/>
      <c r="E591" s="29"/>
      <c r="F591" s="13"/>
      <c r="G591" s="13"/>
      <c r="H591" s="13"/>
      <c r="I591" s="13"/>
      <c r="J591" s="13"/>
      <c r="K591" s="8"/>
      <c r="L591" s="9"/>
    </row>
    <row r="592">
      <c r="A592" s="10"/>
      <c r="B592" s="10"/>
      <c r="C592" s="10"/>
      <c r="D592" s="10"/>
      <c r="E592" s="29"/>
      <c r="F592" s="13"/>
      <c r="G592" s="13"/>
      <c r="H592" s="13"/>
      <c r="I592" s="13"/>
      <c r="J592" s="13"/>
      <c r="K592" s="8"/>
      <c r="L592" s="9"/>
    </row>
    <row r="593">
      <c r="A593" s="10"/>
      <c r="B593" s="10"/>
      <c r="C593" s="10"/>
      <c r="D593" s="10"/>
      <c r="E593" s="29"/>
      <c r="F593" s="13"/>
      <c r="G593" s="13"/>
      <c r="H593" s="13"/>
      <c r="I593" s="13"/>
      <c r="J593" s="13"/>
      <c r="K593" s="8"/>
      <c r="L593" s="9"/>
    </row>
    <row r="594">
      <c r="A594" s="10"/>
      <c r="B594" s="10"/>
      <c r="C594" s="10"/>
      <c r="D594" s="10"/>
      <c r="E594" s="29"/>
      <c r="F594" s="13"/>
      <c r="G594" s="13"/>
      <c r="H594" s="13"/>
      <c r="I594" s="13"/>
      <c r="J594" s="13"/>
      <c r="K594" s="8"/>
      <c r="L594" s="9"/>
    </row>
    <row r="595">
      <c r="A595" s="10"/>
      <c r="B595" s="10"/>
      <c r="C595" s="10"/>
      <c r="D595" s="10"/>
      <c r="E595" s="29"/>
      <c r="F595" s="13"/>
      <c r="G595" s="13"/>
      <c r="H595" s="13"/>
      <c r="I595" s="13"/>
      <c r="J595" s="13"/>
      <c r="K595" s="8"/>
      <c r="L595" s="9"/>
    </row>
    <row r="596">
      <c r="A596" s="10"/>
      <c r="B596" s="10"/>
      <c r="C596" s="10"/>
      <c r="D596" s="10"/>
      <c r="E596" s="29"/>
      <c r="F596" s="13"/>
      <c r="G596" s="13"/>
      <c r="H596" s="13"/>
      <c r="I596" s="13"/>
      <c r="J596" s="13"/>
      <c r="K596" s="8"/>
      <c r="L596" s="9"/>
    </row>
    <row r="597">
      <c r="A597" s="10"/>
      <c r="B597" s="10"/>
      <c r="C597" s="10"/>
      <c r="D597" s="10"/>
      <c r="E597" s="29"/>
      <c r="F597" s="13"/>
      <c r="G597" s="13"/>
      <c r="H597" s="13"/>
      <c r="I597" s="13"/>
      <c r="J597" s="13"/>
      <c r="K597" s="8"/>
      <c r="L597" s="9"/>
    </row>
    <row r="598">
      <c r="A598" s="10"/>
      <c r="B598" s="10"/>
      <c r="C598" s="10"/>
      <c r="D598" s="10"/>
      <c r="E598" s="29"/>
      <c r="F598" s="13"/>
      <c r="G598" s="13"/>
      <c r="H598" s="13"/>
      <c r="I598" s="13"/>
      <c r="J598" s="13"/>
      <c r="K598" s="8"/>
      <c r="L598" s="9"/>
    </row>
    <row r="599">
      <c r="A599" s="10"/>
      <c r="B599" s="10"/>
      <c r="C599" s="10"/>
      <c r="D599" s="10"/>
      <c r="E599" s="29"/>
      <c r="F599" s="13"/>
      <c r="G599" s="13"/>
      <c r="H599" s="13"/>
      <c r="I599" s="13"/>
      <c r="J599" s="13"/>
      <c r="K599" s="8"/>
      <c r="L599" s="9"/>
    </row>
    <row r="600">
      <c r="A600" s="10"/>
      <c r="B600" s="10"/>
      <c r="C600" s="10"/>
      <c r="D600" s="10"/>
      <c r="E600" s="29"/>
      <c r="F600" s="13"/>
      <c r="G600" s="13"/>
      <c r="H600" s="13"/>
      <c r="I600" s="13"/>
      <c r="J600" s="13"/>
      <c r="K600" s="8"/>
      <c r="L600" s="9"/>
    </row>
    <row r="601">
      <c r="A601" s="10"/>
      <c r="B601" s="10"/>
      <c r="C601" s="10"/>
      <c r="D601" s="10"/>
      <c r="E601" s="29"/>
      <c r="F601" s="13"/>
      <c r="G601" s="13"/>
      <c r="H601" s="13"/>
      <c r="I601" s="13"/>
      <c r="J601" s="13"/>
      <c r="K601" s="8"/>
      <c r="L601" s="9"/>
    </row>
    <row r="602">
      <c r="A602" s="10"/>
      <c r="B602" s="10"/>
      <c r="C602" s="10"/>
      <c r="D602" s="10"/>
      <c r="E602" s="29"/>
      <c r="F602" s="13"/>
      <c r="G602" s="13"/>
      <c r="H602" s="13"/>
      <c r="I602" s="13"/>
      <c r="J602" s="13"/>
      <c r="K602" s="8"/>
      <c r="L602" s="9"/>
    </row>
    <row r="603">
      <c r="A603" s="10"/>
      <c r="B603" s="10"/>
      <c r="C603" s="10"/>
      <c r="D603" s="10"/>
      <c r="E603" s="29"/>
      <c r="F603" s="13"/>
      <c r="G603" s="13"/>
      <c r="H603" s="13"/>
      <c r="I603" s="13"/>
      <c r="J603" s="13"/>
      <c r="K603" s="8"/>
      <c r="L603" s="9"/>
    </row>
    <row r="604">
      <c r="A604" s="10"/>
      <c r="B604" s="10"/>
      <c r="C604" s="10"/>
      <c r="D604" s="10"/>
      <c r="E604" s="29"/>
      <c r="F604" s="13"/>
      <c r="G604" s="13"/>
      <c r="H604" s="13"/>
      <c r="I604" s="13"/>
      <c r="J604" s="13"/>
      <c r="K604" s="8"/>
      <c r="L604" s="9"/>
    </row>
    <row r="605">
      <c r="A605" s="10"/>
      <c r="B605" s="10"/>
      <c r="C605" s="10"/>
      <c r="D605" s="10"/>
      <c r="E605" s="29"/>
      <c r="F605" s="13"/>
      <c r="G605" s="13"/>
      <c r="H605" s="13"/>
      <c r="I605" s="13"/>
      <c r="J605" s="13"/>
      <c r="K605" s="8"/>
      <c r="L605" s="9"/>
    </row>
    <row r="606">
      <c r="A606" s="10"/>
      <c r="B606" s="10"/>
      <c r="C606" s="10"/>
      <c r="D606" s="10"/>
      <c r="E606" s="29"/>
      <c r="F606" s="13"/>
      <c r="G606" s="13"/>
      <c r="H606" s="13"/>
      <c r="I606" s="13"/>
      <c r="J606" s="13"/>
      <c r="K606" s="8"/>
      <c r="L606" s="9"/>
    </row>
    <row r="607">
      <c r="A607" s="10"/>
      <c r="B607" s="10"/>
      <c r="C607" s="10"/>
      <c r="D607" s="10"/>
      <c r="E607" s="29"/>
      <c r="F607" s="13"/>
      <c r="G607" s="13"/>
      <c r="H607" s="13"/>
      <c r="I607" s="13"/>
      <c r="J607" s="13"/>
      <c r="K607" s="8"/>
      <c r="L607" s="9"/>
    </row>
    <row r="608">
      <c r="A608" s="10"/>
      <c r="B608" s="10"/>
      <c r="C608" s="10"/>
      <c r="D608" s="10"/>
      <c r="E608" s="29"/>
      <c r="F608" s="13"/>
      <c r="G608" s="13"/>
      <c r="H608" s="13"/>
      <c r="I608" s="13"/>
      <c r="J608" s="13"/>
      <c r="K608" s="8"/>
      <c r="L608" s="9"/>
    </row>
    <row r="609">
      <c r="A609" s="10"/>
      <c r="B609" s="10"/>
      <c r="C609" s="10"/>
      <c r="D609" s="10"/>
      <c r="E609" s="29"/>
      <c r="F609" s="13"/>
      <c r="G609" s="13"/>
      <c r="H609" s="13"/>
      <c r="I609" s="13"/>
      <c r="J609" s="13"/>
      <c r="K609" s="8"/>
      <c r="L609" s="9"/>
    </row>
    <row r="610">
      <c r="A610" s="10"/>
      <c r="B610" s="10"/>
      <c r="C610" s="10"/>
      <c r="D610" s="10"/>
      <c r="E610" s="29"/>
      <c r="F610" s="13"/>
      <c r="G610" s="13"/>
      <c r="H610" s="13"/>
      <c r="I610" s="13"/>
      <c r="J610" s="13"/>
      <c r="K610" s="8"/>
      <c r="L610" s="9"/>
    </row>
    <row r="611">
      <c r="A611" s="10"/>
      <c r="B611" s="10"/>
      <c r="C611" s="10"/>
      <c r="D611" s="10"/>
      <c r="E611" s="29"/>
      <c r="F611" s="13"/>
      <c r="G611" s="13"/>
      <c r="H611" s="13"/>
      <c r="I611" s="13"/>
      <c r="J611" s="13"/>
      <c r="K611" s="8"/>
      <c r="L611" s="9"/>
    </row>
    <row r="612">
      <c r="A612" s="10"/>
      <c r="B612" s="10"/>
      <c r="C612" s="10"/>
      <c r="D612" s="10"/>
      <c r="E612" s="29"/>
      <c r="F612" s="13"/>
      <c r="G612" s="13"/>
      <c r="H612" s="13"/>
      <c r="I612" s="13"/>
      <c r="J612" s="13"/>
      <c r="K612" s="8"/>
      <c r="L612" s="9"/>
    </row>
    <row r="613">
      <c r="A613" s="10"/>
      <c r="B613" s="10"/>
      <c r="C613" s="10"/>
      <c r="D613" s="10"/>
      <c r="E613" s="29"/>
      <c r="F613" s="13"/>
      <c r="G613" s="13"/>
      <c r="H613" s="13"/>
      <c r="I613" s="13"/>
      <c r="J613" s="13"/>
      <c r="K613" s="8"/>
      <c r="L613" s="9"/>
    </row>
    <row r="614">
      <c r="A614" s="10"/>
      <c r="B614" s="10"/>
      <c r="C614" s="10"/>
      <c r="D614" s="10"/>
      <c r="E614" s="29"/>
      <c r="F614" s="13"/>
      <c r="G614" s="13"/>
      <c r="H614" s="13"/>
      <c r="I614" s="13"/>
      <c r="J614" s="13"/>
      <c r="K614" s="8"/>
      <c r="L614" s="9"/>
    </row>
    <row r="615">
      <c r="A615" s="10"/>
      <c r="B615" s="10"/>
      <c r="C615" s="10"/>
      <c r="D615" s="10"/>
      <c r="E615" s="29"/>
      <c r="F615" s="13"/>
      <c r="G615" s="13"/>
      <c r="H615" s="13"/>
      <c r="I615" s="13"/>
      <c r="J615" s="13"/>
      <c r="K615" s="8"/>
      <c r="L615" s="9"/>
    </row>
    <row r="616">
      <c r="A616" s="10"/>
      <c r="B616" s="10"/>
      <c r="C616" s="10"/>
      <c r="D616" s="10"/>
      <c r="E616" s="29"/>
      <c r="F616" s="13"/>
      <c r="G616" s="13"/>
      <c r="H616" s="13"/>
      <c r="I616" s="13"/>
      <c r="J616" s="13"/>
      <c r="K616" s="8"/>
      <c r="L616" s="9"/>
    </row>
    <row r="617">
      <c r="A617" s="10"/>
      <c r="B617" s="10"/>
      <c r="C617" s="10"/>
      <c r="D617" s="10"/>
      <c r="E617" s="29"/>
      <c r="F617" s="13"/>
      <c r="G617" s="13"/>
      <c r="H617" s="13"/>
      <c r="I617" s="13"/>
      <c r="J617" s="13"/>
      <c r="K617" s="8"/>
      <c r="L617" s="9"/>
    </row>
    <row r="618">
      <c r="A618" s="10"/>
      <c r="B618" s="10"/>
      <c r="C618" s="10"/>
      <c r="D618" s="10"/>
      <c r="E618" s="29"/>
      <c r="F618" s="13"/>
      <c r="G618" s="13"/>
      <c r="H618" s="13"/>
      <c r="I618" s="13"/>
      <c r="J618" s="13"/>
      <c r="K618" s="8"/>
      <c r="L618" s="9"/>
    </row>
    <row r="619">
      <c r="A619" s="10"/>
      <c r="B619" s="10"/>
      <c r="C619" s="10"/>
      <c r="D619" s="10"/>
      <c r="E619" s="29"/>
      <c r="F619" s="13"/>
      <c r="G619" s="13"/>
      <c r="H619" s="13"/>
      <c r="I619" s="13"/>
      <c r="J619" s="13"/>
      <c r="K619" s="8"/>
      <c r="L619" s="9"/>
    </row>
    <row r="620">
      <c r="A620" s="10"/>
      <c r="B620" s="10"/>
      <c r="C620" s="10"/>
      <c r="D620" s="10"/>
      <c r="E620" s="29"/>
      <c r="F620" s="13"/>
      <c r="G620" s="13"/>
      <c r="H620" s="13"/>
      <c r="I620" s="13"/>
      <c r="J620" s="13"/>
      <c r="K620" s="8"/>
      <c r="L620" s="9"/>
    </row>
    <row r="621">
      <c r="A621" s="10"/>
      <c r="B621" s="10"/>
      <c r="C621" s="10"/>
      <c r="D621" s="10"/>
      <c r="E621" s="29"/>
      <c r="F621" s="13"/>
      <c r="G621" s="13"/>
      <c r="H621" s="13"/>
      <c r="I621" s="13"/>
      <c r="J621" s="13"/>
      <c r="K621" s="8"/>
      <c r="L621" s="9"/>
    </row>
    <row r="622">
      <c r="A622" s="10"/>
      <c r="B622" s="10"/>
      <c r="C622" s="10"/>
      <c r="D622" s="10"/>
      <c r="E622" s="29"/>
      <c r="F622" s="13"/>
      <c r="G622" s="13"/>
      <c r="H622" s="13"/>
      <c r="I622" s="13"/>
      <c r="J622" s="13"/>
      <c r="K622" s="8"/>
      <c r="L622" s="9"/>
    </row>
    <row r="623">
      <c r="A623" s="10"/>
      <c r="B623" s="10"/>
      <c r="C623" s="10"/>
      <c r="D623" s="10"/>
      <c r="E623" s="29"/>
      <c r="F623" s="13"/>
      <c r="G623" s="13"/>
      <c r="H623" s="13"/>
      <c r="I623" s="13"/>
      <c r="J623" s="13"/>
      <c r="K623" s="8"/>
      <c r="L623" s="9"/>
    </row>
    <row r="624">
      <c r="A624" s="10"/>
      <c r="B624" s="10"/>
      <c r="C624" s="10"/>
      <c r="D624" s="10"/>
      <c r="E624" s="29"/>
      <c r="F624" s="13"/>
      <c r="G624" s="13"/>
      <c r="H624" s="13"/>
      <c r="I624" s="13"/>
      <c r="J624" s="13"/>
      <c r="K624" s="8"/>
      <c r="L624" s="9"/>
    </row>
    <row r="625">
      <c r="A625" s="10"/>
      <c r="B625" s="10"/>
      <c r="C625" s="10"/>
      <c r="D625" s="10"/>
      <c r="E625" s="29"/>
      <c r="F625" s="13"/>
      <c r="G625" s="13"/>
      <c r="H625" s="13"/>
      <c r="I625" s="13"/>
      <c r="J625" s="13"/>
      <c r="K625" s="8"/>
      <c r="L625" s="9"/>
    </row>
    <row r="626">
      <c r="A626" s="10"/>
      <c r="B626" s="10"/>
      <c r="C626" s="10"/>
      <c r="D626" s="10"/>
      <c r="E626" s="29"/>
      <c r="F626" s="13"/>
      <c r="G626" s="13"/>
      <c r="H626" s="13"/>
      <c r="I626" s="13"/>
      <c r="J626" s="13"/>
      <c r="K626" s="8"/>
      <c r="L626" s="9"/>
    </row>
    <row r="627">
      <c r="A627" s="10"/>
      <c r="B627" s="10"/>
      <c r="C627" s="10"/>
      <c r="D627" s="10"/>
      <c r="E627" s="29"/>
      <c r="F627" s="13"/>
      <c r="G627" s="13"/>
      <c r="H627" s="13"/>
      <c r="I627" s="13"/>
      <c r="J627" s="13"/>
      <c r="K627" s="8"/>
      <c r="L627" s="9"/>
    </row>
    <row r="628">
      <c r="A628" s="10"/>
      <c r="B628" s="10"/>
      <c r="C628" s="10"/>
      <c r="D628" s="10"/>
      <c r="E628" s="29"/>
      <c r="F628" s="13"/>
      <c r="G628" s="13"/>
      <c r="H628" s="13"/>
      <c r="I628" s="13"/>
      <c r="J628" s="13"/>
      <c r="K628" s="8"/>
      <c r="L628" s="9"/>
    </row>
    <row r="629">
      <c r="A629" s="10"/>
      <c r="B629" s="10"/>
      <c r="C629" s="10"/>
      <c r="D629" s="10"/>
      <c r="E629" s="29"/>
      <c r="F629" s="13"/>
      <c r="G629" s="13"/>
      <c r="H629" s="13"/>
      <c r="I629" s="13"/>
      <c r="J629" s="13"/>
      <c r="K629" s="8"/>
      <c r="L629" s="9"/>
    </row>
    <row r="630">
      <c r="A630" s="10"/>
      <c r="B630" s="10"/>
      <c r="C630" s="10"/>
      <c r="D630" s="10"/>
      <c r="E630" s="29"/>
      <c r="F630" s="13"/>
      <c r="G630" s="13"/>
      <c r="H630" s="13"/>
      <c r="I630" s="13"/>
      <c r="J630" s="13"/>
      <c r="K630" s="8"/>
      <c r="L630" s="9"/>
    </row>
    <row r="631">
      <c r="A631" s="10"/>
      <c r="B631" s="10"/>
      <c r="C631" s="10"/>
      <c r="D631" s="10"/>
      <c r="E631" s="29"/>
      <c r="F631" s="13"/>
      <c r="G631" s="13"/>
      <c r="H631" s="13"/>
      <c r="I631" s="13"/>
      <c r="J631" s="13"/>
      <c r="K631" s="8"/>
      <c r="L631" s="9"/>
    </row>
    <row r="632">
      <c r="A632" s="10"/>
      <c r="B632" s="10"/>
      <c r="C632" s="10"/>
      <c r="D632" s="10"/>
      <c r="E632" s="29"/>
      <c r="F632" s="13"/>
      <c r="G632" s="13"/>
      <c r="H632" s="13"/>
      <c r="I632" s="13"/>
      <c r="J632" s="13"/>
      <c r="K632" s="8"/>
      <c r="L632" s="9"/>
    </row>
    <row r="633">
      <c r="A633" s="10"/>
      <c r="B633" s="10"/>
      <c r="C633" s="10"/>
      <c r="D633" s="10"/>
      <c r="E633" s="29"/>
      <c r="F633" s="13"/>
      <c r="G633" s="13"/>
      <c r="H633" s="13"/>
      <c r="I633" s="13"/>
      <c r="J633" s="13"/>
      <c r="K633" s="8"/>
      <c r="L633" s="9"/>
    </row>
    <row r="634">
      <c r="A634" s="10"/>
      <c r="B634" s="10"/>
      <c r="C634" s="10"/>
      <c r="D634" s="10"/>
      <c r="E634" s="29"/>
      <c r="F634" s="13"/>
      <c r="G634" s="13"/>
      <c r="H634" s="13"/>
      <c r="I634" s="13"/>
      <c r="J634" s="13"/>
      <c r="K634" s="8"/>
      <c r="L634" s="9"/>
    </row>
    <row r="635">
      <c r="A635" s="10"/>
      <c r="B635" s="10"/>
      <c r="C635" s="10"/>
      <c r="D635" s="10"/>
      <c r="E635" s="29"/>
      <c r="F635" s="13"/>
      <c r="G635" s="13"/>
      <c r="H635" s="13"/>
      <c r="I635" s="13"/>
      <c r="J635" s="13"/>
      <c r="K635" s="8"/>
      <c r="L635" s="9"/>
    </row>
    <row r="636">
      <c r="A636" s="10"/>
      <c r="B636" s="10"/>
      <c r="C636" s="10"/>
      <c r="D636" s="10"/>
      <c r="E636" s="29"/>
      <c r="F636" s="13"/>
      <c r="G636" s="13"/>
      <c r="H636" s="13"/>
      <c r="I636" s="13"/>
      <c r="J636" s="13"/>
      <c r="K636" s="8"/>
      <c r="L636" s="9"/>
    </row>
    <row r="637">
      <c r="A637" s="10"/>
      <c r="B637" s="10"/>
      <c r="C637" s="10"/>
      <c r="D637" s="10"/>
      <c r="E637" s="29"/>
      <c r="F637" s="13"/>
      <c r="G637" s="13"/>
      <c r="H637" s="13"/>
      <c r="I637" s="13"/>
      <c r="J637" s="13"/>
      <c r="K637" s="8"/>
      <c r="L637" s="9"/>
    </row>
    <row r="638">
      <c r="A638" s="10"/>
      <c r="B638" s="10"/>
      <c r="C638" s="10"/>
      <c r="D638" s="10"/>
      <c r="E638" s="29"/>
      <c r="F638" s="13"/>
      <c r="G638" s="13"/>
      <c r="H638" s="13"/>
      <c r="I638" s="13"/>
      <c r="J638" s="13"/>
      <c r="K638" s="8"/>
      <c r="L638" s="9"/>
    </row>
    <row r="639">
      <c r="A639" s="10"/>
      <c r="B639" s="10"/>
      <c r="C639" s="10"/>
      <c r="D639" s="10"/>
      <c r="E639" s="29"/>
      <c r="F639" s="13"/>
      <c r="G639" s="13"/>
      <c r="H639" s="13"/>
      <c r="I639" s="13"/>
      <c r="J639" s="13"/>
      <c r="K639" s="8"/>
      <c r="L639" s="9"/>
    </row>
    <row r="640">
      <c r="A640" s="10"/>
      <c r="B640" s="10"/>
      <c r="C640" s="10"/>
      <c r="D640" s="10"/>
      <c r="E640" s="29"/>
      <c r="F640" s="13"/>
      <c r="G640" s="13"/>
      <c r="H640" s="13"/>
      <c r="I640" s="13"/>
      <c r="J640" s="13"/>
      <c r="K640" s="8"/>
      <c r="L640" s="9"/>
    </row>
    <row r="641">
      <c r="A641" s="10"/>
      <c r="B641" s="10"/>
      <c r="C641" s="10"/>
      <c r="D641" s="10"/>
      <c r="E641" s="29"/>
      <c r="F641" s="13"/>
      <c r="G641" s="13"/>
      <c r="H641" s="13"/>
      <c r="I641" s="13"/>
      <c r="J641" s="13"/>
      <c r="K641" s="8"/>
      <c r="L641" s="9"/>
    </row>
    <row r="642">
      <c r="A642" s="10"/>
      <c r="B642" s="10"/>
      <c r="C642" s="10"/>
      <c r="D642" s="10"/>
      <c r="E642" s="29"/>
      <c r="F642" s="13"/>
      <c r="G642" s="13"/>
      <c r="H642" s="13"/>
      <c r="I642" s="13"/>
      <c r="J642" s="13"/>
      <c r="K642" s="8"/>
      <c r="L642" s="9"/>
    </row>
    <row r="643">
      <c r="A643" s="10"/>
      <c r="B643" s="10"/>
      <c r="C643" s="10"/>
      <c r="D643" s="10"/>
      <c r="E643" s="29"/>
      <c r="F643" s="13"/>
      <c r="G643" s="13"/>
      <c r="H643" s="13"/>
      <c r="I643" s="13"/>
      <c r="J643" s="13"/>
      <c r="K643" s="8"/>
      <c r="L643" s="9"/>
    </row>
    <row r="644">
      <c r="A644" s="10"/>
      <c r="B644" s="10"/>
      <c r="C644" s="10"/>
      <c r="D644" s="10"/>
      <c r="E644" s="29"/>
      <c r="F644" s="13"/>
      <c r="G644" s="13"/>
      <c r="H644" s="13"/>
      <c r="I644" s="13"/>
      <c r="J644" s="13"/>
      <c r="K644" s="8"/>
      <c r="L644" s="9"/>
    </row>
    <row r="645">
      <c r="A645" s="10"/>
      <c r="B645" s="10"/>
      <c r="C645" s="10"/>
      <c r="D645" s="10"/>
      <c r="E645" s="29"/>
      <c r="F645" s="13"/>
      <c r="G645" s="13"/>
      <c r="H645" s="13"/>
      <c r="I645" s="13"/>
      <c r="J645" s="13"/>
      <c r="K645" s="8"/>
      <c r="L645" s="9"/>
    </row>
    <row r="646">
      <c r="A646" s="10"/>
      <c r="B646" s="10"/>
      <c r="C646" s="10"/>
      <c r="D646" s="10"/>
      <c r="E646" s="29"/>
      <c r="F646" s="13"/>
      <c r="G646" s="13"/>
      <c r="H646" s="13"/>
      <c r="I646" s="13"/>
      <c r="J646" s="13"/>
      <c r="K646" s="8"/>
      <c r="L646" s="9"/>
    </row>
    <row r="647">
      <c r="A647" s="10"/>
      <c r="B647" s="10"/>
      <c r="C647" s="10"/>
      <c r="D647" s="10"/>
      <c r="E647" s="29"/>
      <c r="F647" s="13"/>
      <c r="G647" s="13"/>
      <c r="H647" s="13"/>
      <c r="I647" s="13"/>
      <c r="J647" s="13"/>
      <c r="K647" s="8"/>
      <c r="L647" s="9"/>
    </row>
    <row r="648">
      <c r="A648" s="10"/>
      <c r="B648" s="10"/>
      <c r="C648" s="10"/>
      <c r="D648" s="10"/>
      <c r="E648" s="29"/>
      <c r="F648" s="13"/>
      <c r="G648" s="13"/>
      <c r="H648" s="13"/>
      <c r="I648" s="13"/>
      <c r="J648" s="13"/>
      <c r="K648" s="8"/>
      <c r="L648" s="9"/>
    </row>
    <row r="649">
      <c r="A649" s="10"/>
      <c r="B649" s="10"/>
      <c r="C649" s="10"/>
      <c r="D649" s="10"/>
      <c r="E649" s="29"/>
      <c r="F649" s="13"/>
      <c r="G649" s="13"/>
      <c r="H649" s="13"/>
      <c r="I649" s="13"/>
      <c r="J649" s="13"/>
      <c r="K649" s="8"/>
      <c r="L649" s="9"/>
    </row>
    <row r="650">
      <c r="A650" s="10"/>
      <c r="B650" s="10"/>
      <c r="C650" s="10"/>
      <c r="D650" s="10"/>
      <c r="E650" s="29"/>
      <c r="F650" s="13"/>
      <c r="G650" s="13"/>
      <c r="H650" s="13"/>
      <c r="I650" s="13"/>
      <c r="J650" s="13"/>
      <c r="K650" s="8"/>
      <c r="L650" s="9"/>
    </row>
    <row r="651">
      <c r="A651" s="10"/>
      <c r="B651" s="10"/>
      <c r="C651" s="10"/>
      <c r="D651" s="10"/>
      <c r="E651" s="29"/>
      <c r="F651" s="13"/>
      <c r="G651" s="13"/>
      <c r="H651" s="13"/>
      <c r="I651" s="13"/>
      <c r="J651" s="13"/>
      <c r="K651" s="8"/>
      <c r="L651" s="9"/>
    </row>
    <row r="652">
      <c r="A652" s="10"/>
      <c r="B652" s="10"/>
      <c r="C652" s="10"/>
      <c r="D652" s="10"/>
      <c r="E652" s="29"/>
      <c r="F652" s="13"/>
      <c r="G652" s="13"/>
      <c r="H652" s="13"/>
      <c r="I652" s="13"/>
      <c r="J652" s="13"/>
      <c r="K652" s="8"/>
      <c r="L652" s="9"/>
    </row>
    <row r="653">
      <c r="A653" s="10"/>
      <c r="B653" s="10"/>
      <c r="C653" s="10"/>
      <c r="D653" s="10"/>
      <c r="E653" s="29"/>
      <c r="F653" s="13"/>
      <c r="G653" s="13"/>
      <c r="H653" s="13"/>
      <c r="I653" s="13"/>
      <c r="J653" s="13"/>
      <c r="K653" s="8"/>
      <c r="L653" s="9"/>
    </row>
    <row r="654">
      <c r="A654" s="10"/>
      <c r="B654" s="10"/>
      <c r="C654" s="10"/>
      <c r="D654" s="10"/>
      <c r="E654" s="29"/>
      <c r="F654" s="13"/>
      <c r="G654" s="13"/>
      <c r="H654" s="13"/>
      <c r="I654" s="13"/>
      <c r="J654" s="13"/>
      <c r="K654" s="8"/>
      <c r="L654" s="9"/>
    </row>
    <row r="655">
      <c r="A655" s="10"/>
      <c r="B655" s="10"/>
      <c r="C655" s="10"/>
      <c r="D655" s="10"/>
      <c r="E655" s="29"/>
      <c r="F655" s="13"/>
      <c r="G655" s="13"/>
      <c r="H655" s="13"/>
      <c r="I655" s="13"/>
      <c r="J655" s="13"/>
      <c r="K655" s="8"/>
      <c r="L655" s="9"/>
    </row>
    <row r="656">
      <c r="A656" s="10"/>
      <c r="B656" s="10"/>
      <c r="C656" s="10"/>
      <c r="D656" s="10"/>
      <c r="E656" s="29"/>
      <c r="F656" s="13"/>
      <c r="G656" s="13"/>
      <c r="H656" s="13"/>
      <c r="I656" s="13"/>
      <c r="J656" s="13"/>
      <c r="K656" s="8"/>
      <c r="L656" s="9"/>
    </row>
    <row r="657">
      <c r="A657" s="10"/>
      <c r="B657" s="10"/>
      <c r="C657" s="10"/>
      <c r="D657" s="10"/>
      <c r="E657" s="29"/>
      <c r="F657" s="13"/>
      <c r="G657" s="13"/>
      <c r="H657" s="13"/>
      <c r="I657" s="13"/>
      <c r="J657" s="13"/>
      <c r="K657" s="8"/>
      <c r="L657" s="9"/>
    </row>
    <row r="658">
      <c r="A658" s="10"/>
      <c r="B658" s="10"/>
      <c r="C658" s="10"/>
      <c r="D658" s="10"/>
      <c r="E658" s="29"/>
      <c r="F658" s="13"/>
      <c r="G658" s="13"/>
      <c r="H658" s="13"/>
      <c r="I658" s="13"/>
      <c r="J658" s="13"/>
      <c r="K658" s="8"/>
      <c r="L658" s="9"/>
    </row>
    <row r="659">
      <c r="A659" s="10"/>
      <c r="B659" s="10"/>
      <c r="C659" s="10"/>
      <c r="D659" s="10"/>
      <c r="E659" s="29"/>
      <c r="F659" s="13"/>
      <c r="G659" s="13"/>
      <c r="H659" s="13"/>
      <c r="I659" s="13"/>
      <c r="J659" s="13"/>
      <c r="K659" s="8"/>
      <c r="L659" s="9"/>
    </row>
    <row r="660">
      <c r="A660" s="10"/>
      <c r="B660" s="10"/>
      <c r="C660" s="10"/>
      <c r="D660" s="10"/>
      <c r="E660" s="29"/>
      <c r="F660" s="13"/>
      <c r="G660" s="13"/>
      <c r="H660" s="13"/>
      <c r="I660" s="13"/>
      <c r="J660" s="13"/>
      <c r="K660" s="8"/>
      <c r="L660" s="9"/>
    </row>
    <row r="661">
      <c r="A661" s="10"/>
      <c r="B661" s="10"/>
      <c r="C661" s="10"/>
      <c r="D661" s="10"/>
      <c r="E661" s="29"/>
      <c r="F661" s="13"/>
      <c r="G661" s="13"/>
      <c r="H661" s="13"/>
      <c r="I661" s="13"/>
      <c r="J661" s="13"/>
      <c r="K661" s="8"/>
      <c r="L661" s="9"/>
    </row>
    <row r="662">
      <c r="A662" s="10"/>
      <c r="B662" s="10"/>
      <c r="C662" s="10"/>
      <c r="D662" s="10"/>
      <c r="E662" s="29"/>
      <c r="F662" s="13"/>
      <c r="G662" s="13"/>
      <c r="H662" s="13"/>
      <c r="I662" s="13"/>
      <c r="J662" s="13"/>
      <c r="K662" s="8"/>
      <c r="L662" s="9"/>
    </row>
    <row r="663">
      <c r="A663" s="10"/>
      <c r="B663" s="10"/>
      <c r="C663" s="10"/>
      <c r="D663" s="10"/>
      <c r="E663" s="29"/>
      <c r="F663" s="13"/>
      <c r="G663" s="13"/>
      <c r="H663" s="13"/>
      <c r="I663" s="13"/>
      <c r="J663" s="13"/>
      <c r="K663" s="8"/>
      <c r="L663" s="9"/>
    </row>
    <row r="664">
      <c r="A664" s="10"/>
      <c r="B664" s="10"/>
      <c r="C664" s="10"/>
      <c r="D664" s="10"/>
      <c r="E664" s="29"/>
      <c r="F664" s="13"/>
      <c r="G664" s="13"/>
      <c r="H664" s="13"/>
      <c r="I664" s="13"/>
      <c r="J664" s="13"/>
      <c r="K664" s="8"/>
      <c r="L664" s="9"/>
    </row>
    <row r="665">
      <c r="A665" s="10"/>
      <c r="B665" s="10"/>
      <c r="C665" s="10"/>
      <c r="D665" s="10"/>
      <c r="E665" s="29"/>
      <c r="F665" s="13"/>
      <c r="G665" s="13"/>
      <c r="H665" s="13"/>
      <c r="I665" s="13"/>
      <c r="J665" s="13"/>
      <c r="K665" s="8"/>
      <c r="L665" s="9"/>
    </row>
    <row r="666">
      <c r="A666" s="10"/>
      <c r="B666" s="10"/>
      <c r="C666" s="10"/>
      <c r="D666" s="10"/>
      <c r="E666" s="29"/>
      <c r="F666" s="13"/>
      <c r="G666" s="13"/>
      <c r="H666" s="13"/>
      <c r="I666" s="13"/>
      <c r="J666" s="13"/>
      <c r="K666" s="8"/>
      <c r="L666" s="9"/>
    </row>
    <row r="667">
      <c r="A667" s="10"/>
      <c r="B667" s="10"/>
      <c r="C667" s="10"/>
      <c r="D667" s="10"/>
      <c r="E667" s="29"/>
      <c r="F667" s="13"/>
      <c r="G667" s="13"/>
      <c r="H667" s="13"/>
      <c r="I667" s="13"/>
      <c r="J667" s="13"/>
      <c r="K667" s="8"/>
      <c r="L667" s="9"/>
    </row>
    <row r="668">
      <c r="A668" s="10"/>
      <c r="B668" s="10"/>
      <c r="C668" s="10"/>
      <c r="D668" s="10"/>
      <c r="E668" s="29"/>
      <c r="F668" s="13"/>
      <c r="G668" s="13"/>
      <c r="H668" s="13"/>
      <c r="I668" s="13"/>
      <c r="J668" s="13"/>
      <c r="K668" s="8"/>
      <c r="L668" s="9"/>
    </row>
    <row r="669">
      <c r="A669" s="10"/>
      <c r="B669" s="10"/>
      <c r="C669" s="10"/>
      <c r="D669" s="10"/>
      <c r="E669" s="29"/>
      <c r="F669" s="13"/>
      <c r="G669" s="13"/>
      <c r="H669" s="13"/>
      <c r="I669" s="13"/>
      <c r="J669" s="13"/>
      <c r="K669" s="8"/>
      <c r="L669" s="9"/>
    </row>
    <row r="670">
      <c r="A670" s="10"/>
      <c r="B670" s="10"/>
      <c r="C670" s="10"/>
      <c r="D670" s="10"/>
      <c r="E670" s="29"/>
      <c r="F670" s="13"/>
      <c r="G670" s="13"/>
      <c r="H670" s="13"/>
      <c r="I670" s="13"/>
      <c r="J670" s="13"/>
      <c r="K670" s="8"/>
      <c r="L670" s="9"/>
    </row>
    <row r="671">
      <c r="A671" s="10"/>
      <c r="B671" s="10"/>
      <c r="C671" s="10"/>
      <c r="D671" s="10"/>
      <c r="E671" s="29"/>
      <c r="F671" s="13"/>
      <c r="G671" s="13"/>
      <c r="H671" s="13"/>
      <c r="I671" s="13"/>
      <c r="J671" s="13"/>
      <c r="K671" s="8"/>
      <c r="L671" s="9"/>
    </row>
    <row r="672">
      <c r="A672" s="10"/>
      <c r="B672" s="10"/>
      <c r="C672" s="10"/>
      <c r="D672" s="10"/>
      <c r="E672" s="29"/>
      <c r="F672" s="13"/>
      <c r="G672" s="13"/>
      <c r="H672" s="13"/>
      <c r="I672" s="13"/>
      <c r="J672" s="13"/>
      <c r="K672" s="8"/>
      <c r="L672" s="9"/>
    </row>
    <row r="673">
      <c r="A673" s="10"/>
      <c r="B673" s="10"/>
      <c r="C673" s="10"/>
      <c r="D673" s="10"/>
      <c r="E673" s="29"/>
      <c r="F673" s="13"/>
      <c r="G673" s="13"/>
      <c r="H673" s="13"/>
      <c r="I673" s="13"/>
      <c r="J673" s="13"/>
      <c r="K673" s="8"/>
      <c r="L673" s="9"/>
    </row>
    <row r="674">
      <c r="A674" s="10"/>
      <c r="B674" s="10"/>
      <c r="C674" s="10"/>
      <c r="D674" s="10"/>
      <c r="E674" s="29"/>
      <c r="F674" s="13"/>
      <c r="G674" s="13"/>
      <c r="H674" s="13"/>
      <c r="I674" s="13"/>
      <c r="J674" s="13"/>
      <c r="K674" s="8"/>
      <c r="L674" s="9"/>
    </row>
    <row r="675">
      <c r="A675" s="10"/>
      <c r="B675" s="10"/>
      <c r="C675" s="10"/>
      <c r="D675" s="10"/>
      <c r="E675" s="29"/>
      <c r="F675" s="13"/>
      <c r="G675" s="13"/>
      <c r="H675" s="13"/>
      <c r="I675" s="13"/>
      <c r="J675" s="13"/>
      <c r="K675" s="8"/>
      <c r="L675" s="9"/>
    </row>
    <row r="676">
      <c r="A676" s="10"/>
      <c r="B676" s="10"/>
      <c r="C676" s="10"/>
      <c r="D676" s="10"/>
      <c r="E676" s="29"/>
      <c r="F676" s="13"/>
      <c r="G676" s="13"/>
      <c r="H676" s="13"/>
      <c r="I676" s="13"/>
      <c r="J676" s="13"/>
      <c r="K676" s="8"/>
      <c r="L676" s="9"/>
    </row>
    <row r="677">
      <c r="A677" s="10"/>
      <c r="B677" s="10"/>
      <c r="C677" s="10"/>
      <c r="D677" s="10"/>
      <c r="E677" s="29"/>
      <c r="F677" s="13"/>
      <c r="G677" s="13"/>
      <c r="H677" s="13"/>
      <c r="I677" s="13"/>
      <c r="J677" s="13"/>
      <c r="K677" s="8"/>
      <c r="L677" s="9"/>
    </row>
    <row r="678">
      <c r="A678" s="10"/>
      <c r="B678" s="10"/>
      <c r="C678" s="10"/>
      <c r="D678" s="10"/>
      <c r="E678" s="29"/>
      <c r="F678" s="13"/>
      <c r="G678" s="13"/>
      <c r="H678" s="13"/>
      <c r="I678" s="13"/>
      <c r="J678" s="13"/>
      <c r="K678" s="8"/>
      <c r="L678" s="9"/>
    </row>
    <row r="679">
      <c r="A679" s="10"/>
      <c r="B679" s="10"/>
      <c r="C679" s="10"/>
      <c r="D679" s="10"/>
      <c r="E679" s="29"/>
      <c r="F679" s="13"/>
      <c r="G679" s="13"/>
      <c r="H679" s="13"/>
      <c r="I679" s="13"/>
      <c r="J679" s="13"/>
      <c r="K679" s="8"/>
      <c r="L679" s="9"/>
    </row>
    <row r="680">
      <c r="A680" s="10"/>
      <c r="B680" s="10"/>
      <c r="C680" s="10"/>
      <c r="D680" s="10"/>
      <c r="E680" s="29"/>
      <c r="F680" s="13"/>
      <c r="G680" s="13"/>
      <c r="H680" s="13"/>
      <c r="I680" s="13"/>
      <c r="J680" s="13"/>
      <c r="K680" s="8"/>
      <c r="L680" s="9"/>
    </row>
    <row r="681">
      <c r="A681" s="10"/>
      <c r="B681" s="10"/>
      <c r="C681" s="10"/>
      <c r="D681" s="10"/>
      <c r="E681" s="29"/>
      <c r="F681" s="13"/>
      <c r="G681" s="13"/>
      <c r="H681" s="13"/>
      <c r="I681" s="13"/>
      <c r="J681" s="13"/>
      <c r="K681" s="8"/>
      <c r="L681" s="9"/>
    </row>
    <row r="682">
      <c r="A682" s="10"/>
      <c r="B682" s="10"/>
      <c r="C682" s="10"/>
      <c r="D682" s="10"/>
      <c r="E682" s="29"/>
      <c r="F682" s="13"/>
      <c r="G682" s="13"/>
      <c r="H682" s="13"/>
      <c r="I682" s="13"/>
      <c r="J682" s="13"/>
      <c r="K682" s="8"/>
      <c r="L682" s="9"/>
    </row>
    <row r="683">
      <c r="A683" s="10"/>
      <c r="B683" s="10"/>
      <c r="C683" s="10"/>
      <c r="D683" s="10"/>
      <c r="E683" s="29"/>
      <c r="F683" s="13"/>
      <c r="G683" s="13"/>
      <c r="H683" s="13"/>
      <c r="I683" s="13"/>
      <c r="J683" s="13"/>
      <c r="K683" s="8"/>
      <c r="L683" s="9"/>
    </row>
    <row r="684">
      <c r="A684" s="10"/>
      <c r="B684" s="10"/>
      <c r="C684" s="10"/>
      <c r="D684" s="10"/>
      <c r="E684" s="29"/>
      <c r="F684" s="13"/>
      <c r="G684" s="13"/>
      <c r="H684" s="13"/>
      <c r="I684" s="13"/>
      <c r="J684" s="13"/>
      <c r="K684" s="8"/>
      <c r="L684" s="9"/>
    </row>
    <row r="685">
      <c r="A685" s="10"/>
      <c r="B685" s="10"/>
      <c r="C685" s="10"/>
      <c r="D685" s="10"/>
      <c r="E685" s="29"/>
      <c r="F685" s="13"/>
      <c r="G685" s="13"/>
      <c r="H685" s="13"/>
      <c r="I685" s="13"/>
      <c r="J685" s="13"/>
      <c r="K685" s="8"/>
      <c r="L685" s="9"/>
    </row>
    <row r="686">
      <c r="A686" s="10"/>
      <c r="B686" s="10"/>
      <c r="C686" s="10"/>
      <c r="D686" s="10"/>
      <c r="E686" s="29"/>
      <c r="F686" s="13"/>
      <c r="G686" s="13"/>
      <c r="H686" s="13"/>
      <c r="I686" s="13"/>
      <c r="J686" s="13"/>
      <c r="K686" s="8"/>
      <c r="L686" s="9"/>
    </row>
    <row r="687">
      <c r="A687" s="10"/>
      <c r="B687" s="10"/>
      <c r="C687" s="10"/>
      <c r="D687" s="10"/>
      <c r="E687" s="29"/>
      <c r="F687" s="13"/>
      <c r="G687" s="13"/>
      <c r="H687" s="13"/>
      <c r="I687" s="13"/>
      <c r="J687" s="13"/>
      <c r="K687" s="8"/>
      <c r="L687" s="9"/>
    </row>
    <row r="688">
      <c r="A688" s="10"/>
      <c r="B688" s="10"/>
      <c r="C688" s="10"/>
      <c r="D688" s="10"/>
      <c r="E688" s="29"/>
      <c r="F688" s="13"/>
      <c r="G688" s="13"/>
      <c r="H688" s="13"/>
      <c r="I688" s="13"/>
      <c r="J688" s="13"/>
      <c r="K688" s="8"/>
      <c r="L688" s="9"/>
    </row>
    <row r="689">
      <c r="A689" s="10"/>
      <c r="B689" s="10"/>
      <c r="C689" s="10"/>
      <c r="D689" s="10"/>
      <c r="E689" s="29"/>
      <c r="F689" s="13"/>
      <c r="G689" s="13"/>
      <c r="H689" s="13"/>
      <c r="I689" s="13"/>
      <c r="J689" s="13"/>
      <c r="K689" s="8"/>
      <c r="L689" s="9"/>
    </row>
    <row r="690">
      <c r="A690" s="10"/>
      <c r="B690" s="10"/>
      <c r="C690" s="10"/>
      <c r="D690" s="10"/>
      <c r="E690" s="29"/>
      <c r="F690" s="13"/>
      <c r="G690" s="13"/>
      <c r="H690" s="13"/>
      <c r="I690" s="13"/>
      <c r="J690" s="13"/>
      <c r="K690" s="8"/>
      <c r="L690" s="9"/>
    </row>
    <row r="691">
      <c r="A691" s="10"/>
      <c r="B691" s="10"/>
      <c r="C691" s="10"/>
      <c r="D691" s="10"/>
      <c r="E691" s="29"/>
      <c r="F691" s="13"/>
      <c r="G691" s="13"/>
      <c r="H691" s="13"/>
      <c r="I691" s="13"/>
      <c r="J691" s="13"/>
      <c r="K691" s="8"/>
      <c r="L691" s="9"/>
    </row>
    <row r="692">
      <c r="A692" s="10"/>
      <c r="B692" s="10"/>
      <c r="C692" s="10"/>
      <c r="D692" s="10"/>
      <c r="E692" s="29"/>
      <c r="F692" s="13"/>
      <c r="G692" s="13"/>
      <c r="H692" s="13"/>
      <c r="I692" s="13"/>
      <c r="J692" s="13"/>
      <c r="K692" s="8"/>
      <c r="L692" s="9"/>
    </row>
    <row r="693">
      <c r="A693" s="10"/>
      <c r="B693" s="10"/>
      <c r="C693" s="10"/>
      <c r="D693" s="10"/>
      <c r="E693" s="29"/>
      <c r="F693" s="13"/>
      <c r="G693" s="13"/>
      <c r="H693" s="13"/>
      <c r="I693" s="13"/>
      <c r="J693" s="13"/>
      <c r="K693" s="8"/>
      <c r="L693" s="9"/>
    </row>
    <row r="694">
      <c r="A694" s="10"/>
      <c r="B694" s="10"/>
      <c r="C694" s="10"/>
      <c r="D694" s="10"/>
      <c r="E694" s="29"/>
      <c r="F694" s="13"/>
      <c r="G694" s="13"/>
      <c r="H694" s="13"/>
      <c r="I694" s="13"/>
      <c r="J694" s="13"/>
      <c r="K694" s="8"/>
      <c r="L694" s="9"/>
    </row>
    <row r="695">
      <c r="A695" s="10"/>
      <c r="B695" s="10"/>
      <c r="C695" s="10"/>
      <c r="D695" s="10"/>
      <c r="E695" s="29"/>
      <c r="F695" s="13"/>
      <c r="G695" s="13"/>
      <c r="H695" s="13"/>
      <c r="I695" s="13"/>
      <c r="J695" s="13"/>
      <c r="K695" s="8"/>
      <c r="L695" s="9"/>
    </row>
    <row r="696">
      <c r="A696" s="10"/>
      <c r="B696" s="10"/>
      <c r="C696" s="10"/>
      <c r="D696" s="10"/>
      <c r="E696" s="29"/>
      <c r="F696" s="13"/>
      <c r="G696" s="13"/>
      <c r="H696" s="13"/>
      <c r="I696" s="13"/>
      <c r="J696" s="13"/>
      <c r="K696" s="8"/>
      <c r="L696" s="9"/>
    </row>
    <row r="697">
      <c r="A697" s="10"/>
      <c r="B697" s="10"/>
      <c r="C697" s="10"/>
      <c r="D697" s="10"/>
      <c r="E697" s="29"/>
      <c r="F697" s="13"/>
      <c r="G697" s="13"/>
      <c r="H697" s="13"/>
      <c r="I697" s="13"/>
      <c r="J697" s="13"/>
      <c r="K697" s="8"/>
      <c r="L697" s="9"/>
    </row>
    <row r="698">
      <c r="A698" s="10"/>
      <c r="B698" s="10"/>
      <c r="C698" s="10"/>
      <c r="D698" s="10"/>
      <c r="E698" s="29"/>
      <c r="F698" s="13"/>
      <c r="G698" s="13"/>
      <c r="H698" s="13"/>
      <c r="I698" s="13"/>
      <c r="J698" s="13"/>
      <c r="K698" s="8"/>
      <c r="L698" s="9"/>
    </row>
    <row r="699">
      <c r="A699" s="10"/>
      <c r="B699" s="10"/>
      <c r="C699" s="10"/>
      <c r="D699" s="10"/>
      <c r="E699" s="29"/>
      <c r="F699" s="13"/>
      <c r="G699" s="13"/>
      <c r="H699" s="13"/>
      <c r="I699" s="13"/>
      <c r="J699" s="13"/>
      <c r="K699" s="8"/>
      <c r="L699" s="9"/>
    </row>
    <row r="700">
      <c r="A700" s="10"/>
      <c r="B700" s="10"/>
      <c r="C700" s="10"/>
      <c r="D700" s="10"/>
      <c r="E700" s="29"/>
      <c r="F700" s="13"/>
      <c r="G700" s="13"/>
      <c r="H700" s="13"/>
      <c r="I700" s="13"/>
      <c r="J700" s="13"/>
      <c r="K700" s="8"/>
      <c r="L700" s="9"/>
    </row>
    <row r="701">
      <c r="A701" s="10"/>
      <c r="B701" s="10"/>
      <c r="C701" s="10"/>
      <c r="D701" s="10"/>
      <c r="E701" s="29"/>
      <c r="F701" s="13"/>
      <c r="G701" s="13"/>
      <c r="H701" s="13"/>
      <c r="I701" s="13"/>
      <c r="J701" s="13"/>
      <c r="K701" s="8"/>
      <c r="L701" s="9"/>
    </row>
    <row r="702">
      <c r="A702" s="10"/>
      <c r="B702" s="10"/>
      <c r="C702" s="10"/>
      <c r="D702" s="10"/>
      <c r="E702" s="29"/>
      <c r="F702" s="13"/>
      <c r="G702" s="13"/>
      <c r="H702" s="13"/>
      <c r="I702" s="13"/>
      <c r="J702" s="13"/>
      <c r="K702" s="8"/>
      <c r="L702" s="9"/>
    </row>
    <row r="703">
      <c r="A703" s="10"/>
      <c r="B703" s="10"/>
      <c r="C703" s="10"/>
      <c r="D703" s="10"/>
      <c r="E703" s="29"/>
      <c r="F703" s="13"/>
      <c r="G703" s="13"/>
      <c r="H703" s="13"/>
      <c r="I703" s="13"/>
      <c r="J703" s="13"/>
      <c r="K703" s="8"/>
      <c r="L703" s="9"/>
    </row>
    <row r="704">
      <c r="A704" s="10"/>
      <c r="B704" s="10"/>
      <c r="C704" s="10"/>
      <c r="D704" s="10"/>
      <c r="E704" s="29"/>
      <c r="F704" s="13"/>
      <c r="G704" s="13"/>
      <c r="H704" s="13"/>
      <c r="I704" s="13"/>
      <c r="J704" s="13"/>
      <c r="K704" s="8"/>
      <c r="L704" s="9"/>
    </row>
    <row r="705">
      <c r="A705" s="10"/>
      <c r="B705" s="10"/>
      <c r="C705" s="10"/>
      <c r="D705" s="10"/>
      <c r="E705" s="29"/>
      <c r="F705" s="13"/>
      <c r="G705" s="13"/>
      <c r="H705" s="13"/>
      <c r="I705" s="13"/>
      <c r="J705" s="13"/>
      <c r="K705" s="8"/>
      <c r="L705" s="9"/>
    </row>
    <row r="706">
      <c r="A706" s="10"/>
      <c r="B706" s="10"/>
      <c r="C706" s="10"/>
      <c r="D706" s="10"/>
      <c r="E706" s="29"/>
      <c r="F706" s="13"/>
      <c r="G706" s="13"/>
      <c r="H706" s="13"/>
      <c r="I706" s="13"/>
      <c r="J706" s="13"/>
      <c r="K706" s="8"/>
      <c r="L706" s="9"/>
    </row>
    <row r="707">
      <c r="A707" s="10"/>
      <c r="B707" s="10"/>
      <c r="C707" s="10"/>
      <c r="D707" s="10"/>
      <c r="E707" s="29"/>
      <c r="F707" s="13"/>
      <c r="G707" s="13"/>
      <c r="H707" s="13"/>
      <c r="I707" s="13"/>
      <c r="J707" s="13"/>
      <c r="K707" s="8"/>
      <c r="L707" s="9"/>
    </row>
    <row r="708">
      <c r="A708" s="10"/>
      <c r="B708" s="10"/>
      <c r="C708" s="10"/>
      <c r="D708" s="10"/>
      <c r="E708" s="29"/>
      <c r="F708" s="13"/>
      <c r="G708" s="13"/>
      <c r="H708" s="13"/>
      <c r="I708" s="13"/>
      <c r="J708" s="13"/>
      <c r="K708" s="8"/>
      <c r="L708" s="9"/>
    </row>
    <row r="709">
      <c r="A709" s="10"/>
      <c r="B709" s="10"/>
      <c r="C709" s="10"/>
      <c r="D709" s="10"/>
      <c r="E709" s="29"/>
      <c r="F709" s="13"/>
      <c r="G709" s="13"/>
      <c r="H709" s="13"/>
      <c r="I709" s="13"/>
      <c r="J709" s="13"/>
      <c r="K709" s="8"/>
      <c r="L709" s="9"/>
    </row>
    <row r="710">
      <c r="A710" s="10"/>
      <c r="B710" s="10"/>
      <c r="C710" s="10"/>
      <c r="D710" s="10"/>
      <c r="E710" s="29"/>
      <c r="F710" s="13"/>
      <c r="G710" s="13"/>
      <c r="H710" s="13"/>
      <c r="I710" s="13"/>
      <c r="J710" s="13"/>
      <c r="K710" s="8"/>
      <c r="L710" s="9"/>
    </row>
    <row r="711">
      <c r="A711" s="10"/>
      <c r="B711" s="10"/>
      <c r="C711" s="10"/>
      <c r="D711" s="10"/>
      <c r="E711" s="29"/>
      <c r="F711" s="13"/>
      <c r="G711" s="13"/>
      <c r="H711" s="13"/>
      <c r="I711" s="13"/>
      <c r="J711" s="13"/>
      <c r="K711" s="8"/>
      <c r="L711" s="9"/>
    </row>
    <row r="712">
      <c r="A712" s="10"/>
      <c r="B712" s="10"/>
      <c r="C712" s="10"/>
      <c r="D712" s="10"/>
      <c r="E712" s="29"/>
      <c r="F712" s="13"/>
      <c r="G712" s="13"/>
      <c r="H712" s="13"/>
      <c r="I712" s="13"/>
      <c r="J712" s="13"/>
      <c r="K712" s="8"/>
      <c r="L712" s="9"/>
    </row>
    <row r="713">
      <c r="A713" s="10"/>
      <c r="B713" s="10"/>
      <c r="C713" s="10"/>
      <c r="D713" s="10"/>
      <c r="E713" s="29"/>
      <c r="F713" s="13"/>
      <c r="G713" s="13"/>
      <c r="H713" s="13"/>
      <c r="I713" s="13"/>
      <c r="J713" s="13"/>
      <c r="K713" s="8"/>
      <c r="L713" s="9"/>
    </row>
    <row r="714">
      <c r="A714" s="10"/>
      <c r="B714" s="10"/>
      <c r="C714" s="10"/>
      <c r="D714" s="10"/>
      <c r="E714" s="29"/>
      <c r="F714" s="13"/>
      <c r="G714" s="13"/>
      <c r="H714" s="13"/>
      <c r="I714" s="13"/>
      <c r="J714" s="13"/>
      <c r="K714" s="8"/>
      <c r="L714" s="9"/>
    </row>
    <row r="715">
      <c r="A715" s="10"/>
      <c r="B715" s="10"/>
      <c r="C715" s="10"/>
      <c r="D715" s="10"/>
      <c r="E715" s="29"/>
      <c r="F715" s="13"/>
      <c r="G715" s="13"/>
      <c r="H715" s="13"/>
      <c r="I715" s="13"/>
      <c r="J715" s="13"/>
      <c r="K715" s="8"/>
      <c r="L715" s="9"/>
    </row>
    <row r="716">
      <c r="A716" s="10"/>
      <c r="B716" s="10"/>
      <c r="C716" s="10"/>
      <c r="D716" s="10"/>
      <c r="E716" s="29"/>
      <c r="F716" s="13"/>
      <c r="G716" s="13"/>
      <c r="H716" s="13"/>
      <c r="I716" s="13"/>
      <c r="J716" s="13"/>
      <c r="K716" s="8"/>
      <c r="L716" s="9"/>
    </row>
    <row r="717">
      <c r="A717" s="10"/>
      <c r="B717" s="10"/>
      <c r="C717" s="10"/>
      <c r="D717" s="10"/>
      <c r="E717" s="29"/>
      <c r="F717" s="13"/>
      <c r="G717" s="13"/>
      <c r="H717" s="13"/>
      <c r="I717" s="13"/>
      <c r="J717" s="13"/>
      <c r="K717" s="8"/>
      <c r="L717" s="9"/>
    </row>
    <row r="718">
      <c r="A718" s="10"/>
      <c r="B718" s="10"/>
      <c r="C718" s="10"/>
      <c r="D718" s="10"/>
      <c r="E718" s="29"/>
      <c r="F718" s="13"/>
      <c r="G718" s="13"/>
      <c r="H718" s="13"/>
      <c r="I718" s="13"/>
      <c r="J718" s="13"/>
      <c r="K718" s="8"/>
      <c r="L718" s="9"/>
    </row>
    <row r="719">
      <c r="A719" s="10"/>
      <c r="B719" s="10"/>
      <c r="C719" s="10"/>
      <c r="D719" s="10"/>
      <c r="E719" s="29"/>
      <c r="F719" s="13"/>
      <c r="G719" s="13"/>
      <c r="H719" s="13"/>
      <c r="I719" s="13"/>
      <c r="J719" s="13"/>
      <c r="K719" s="8"/>
      <c r="L719" s="9"/>
    </row>
    <row r="720">
      <c r="A720" s="10"/>
      <c r="B720" s="10"/>
      <c r="C720" s="10"/>
      <c r="D720" s="10"/>
      <c r="E720" s="29"/>
      <c r="F720" s="13"/>
      <c r="G720" s="13"/>
      <c r="H720" s="13"/>
      <c r="I720" s="13"/>
      <c r="J720" s="13"/>
      <c r="K720" s="8"/>
      <c r="L720" s="9"/>
    </row>
    <row r="721">
      <c r="A721" s="10"/>
      <c r="B721" s="10"/>
      <c r="C721" s="10"/>
      <c r="D721" s="10"/>
      <c r="E721" s="29"/>
      <c r="F721" s="13"/>
      <c r="G721" s="13"/>
      <c r="H721" s="13"/>
      <c r="I721" s="13"/>
      <c r="J721" s="13"/>
      <c r="K721" s="8"/>
      <c r="L721" s="9"/>
    </row>
    <row r="722">
      <c r="A722" s="10"/>
      <c r="B722" s="10"/>
      <c r="C722" s="10"/>
      <c r="D722" s="10"/>
      <c r="E722" s="29"/>
      <c r="F722" s="13"/>
      <c r="G722" s="13"/>
      <c r="H722" s="13"/>
      <c r="I722" s="13"/>
      <c r="J722" s="13"/>
      <c r="K722" s="8"/>
      <c r="L722" s="9"/>
    </row>
    <row r="723">
      <c r="A723" s="10"/>
      <c r="B723" s="10"/>
      <c r="C723" s="10"/>
      <c r="D723" s="10"/>
      <c r="E723" s="29"/>
      <c r="F723" s="13"/>
      <c r="G723" s="13"/>
      <c r="H723" s="13"/>
      <c r="I723" s="13"/>
      <c r="J723" s="13"/>
      <c r="K723" s="8"/>
      <c r="L723" s="9"/>
    </row>
    <row r="724">
      <c r="A724" s="10"/>
      <c r="B724" s="10"/>
      <c r="C724" s="10"/>
      <c r="D724" s="10"/>
      <c r="E724" s="29"/>
      <c r="F724" s="13"/>
      <c r="G724" s="13"/>
      <c r="H724" s="13"/>
      <c r="I724" s="13"/>
      <c r="J724" s="13"/>
      <c r="K724" s="8"/>
      <c r="L724" s="9"/>
    </row>
    <row r="725">
      <c r="A725" s="10"/>
      <c r="B725" s="10"/>
      <c r="C725" s="10"/>
      <c r="D725" s="10"/>
      <c r="E725" s="29"/>
      <c r="F725" s="13"/>
      <c r="G725" s="13"/>
      <c r="H725" s="13"/>
      <c r="I725" s="13"/>
      <c r="J725" s="13"/>
      <c r="K725" s="8"/>
      <c r="L725" s="9"/>
    </row>
    <row r="726">
      <c r="A726" s="10"/>
      <c r="B726" s="10"/>
      <c r="C726" s="10"/>
      <c r="D726" s="10"/>
      <c r="E726" s="29"/>
      <c r="F726" s="13"/>
      <c r="G726" s="13"/>
      <c r="H726" s="13"/>
      <c r="I726" s="13"/>
      <c r="J726" s="13"/>
      <c r="K726" s="8"/>
      <c r="L726" s="9"/>
    </row>
    <row r="727">
      <c r="A727" s="10"/>
      <c r="B727" s="10"/>
      <c r="C727" s="10"/>
      <c r="D727" s="10"/>
      <c r="E727" s="29"/>
      <c r="F727" s="13"/>
      <c r="G727" s="13"/>
      <c r="H727" s="13"/>
      <c r="I727" s="13"/>
      <c r="J727" s="13"/>
      <c r="K727" s="8"/>
      <c r="L727" s="9"/>
    </row>
    <row r="728">
      <c r="A728" s="10"/>
      <c r="B728" s="10"/>
      <c r="C728" s="10"/>
      <c r="D728" s="10"/>
      <c r="E728" s="29"/>
      <c r="F728" s="13"/>
      <c r="G728" s="13"/>
      <c r="H728" s="13"/>
      <c r="I728" s="13"/>
      <c r="J728" s="13"/>
      <c r="K728" s="8"/>
      <c r="L728" s="9"/>
    </row>
    <row r="729">
      <c r="A729" s="10"/>
      <c r="B729" s="10"/>
      <c r="C729" s="10"/>
      <c r="D729" s="10"/>
      <c r="E729" s="29"/>
      <c r="F729" s="13"/>
      <c r="G729" s="13"/>
      <c r="H729" s="13"/>
      <c r="I729" s="13"/>
      <c r="J729" s="13"/>
      <c r="K729" s="8"/>
      <c r="L729" s="9"/>
    </row>
    <row r="730">
      <c r="A730" s="10"/>
      <c r="B730" s="10"/>
      <c r="C730" s="10"/>
      <c r="D730" s="10"/>
      <c r="E730" s="29"/>
      <c r="F730" s="13"/>
      <c r="G730" s="13"/>
      <c r="H730" s="13"/>
      <c r="I730" s="13"/>
      <c r="J730" s="13"/>
      <c r="K730" s="8"/>
      <c r="L730" s="9"/>
    </row>
    <row r="731">
      <c r="A731" s="10"/>
      <c r="B731" s="10"/>
      <c r="C731" s="10"/>
      <c r="D731" s="10"/>
      <c r="E731" s="29"/>
      <c r="F731" s="13"/>
      <c r="G731" s="13"/>
      <c r="H731" s="13"/>
      <c r="I731" s="13"/>
      <c r="J731" s="13"/>
      <c r="K731" s="8"/>
      <c r="L731" s="9"/>
    </row>
    <row r="732">
      <c r="A732" s="10"/>
      <c r="B732" s="10"/>
      <c r="C732" s="10"/>
      <c r="D732" s="10"/>
      <c r="E732" s="29"/>
      <c r="F732" s="13"/>
      <c r="G732" s="13"/>
      <c r="H732" s="13"/>
      <c r="I732" s="13"/>
      <c r="J732" s="13"/>
      <c r="K732" s="8"/>
      <c r="L732" s="9"/>
    </row>
    <row r="733">
      <c r="A733" s="10"/>
      <c r="B733" s="10"/>
      <c r="C733" s="10"/>
      <c r="D733" s="10"/>
      <c r="E733" s="29"/>
      <c r="F733" s="13"/>
      <c r="G733" s="13"/>
      <c r="H733" s="13"/>
      <c r="I733" s="13"/>
      <c r="J733" s="13"/>
      <c r="K733" s="8"/>
      <c r="L733" s="9"/>
    </row>
    <row r="734">
      <c r="A734" s="10"/>
      <c r="B734" s="10"/>
      <c r="C734" s="10"/>
      <c r="D734" s="10"/>
      <c r="E734" s="29"/>
      <c r="F734" s="13"/>
      <c r="G734" s="13"/>
      <c r="H734" s="13"/>
      <c r="I734" s="13"/>
      <c r="J734" s="13"/>
      <c r="K734" s="8"/>
      <c r="L734" s="9"/>
    </row>
    <row r="735">
      <c r="A735" s="10"/>
      <c r="B735" s="10"/>
      <c r="C735" s="10"/>
      <c r="D735" s="10"/>
      <c r="E735" s="29"/>
      <c r="F735" s="13"/>
      <c r="G735" s="13"/>
      <c r="H735" s="13"/>
      <c r="I735" s="13"/>
      <c r="J735" s="13"/>
      <c r="K735" s="8"/>
      <c r="L735" s="9"/>
    </row>
    <row r="736">
      <c r="A736" s="10"/>
      <c r="B736" s="10"/>
      <c r="C736" s="10"/>
      <c r="D736" s="10"/>
      <c r="E736" s="29"/>
      <c r="F736" s="13"/>
      <c r="G736" s="13"/>
      <c r="H736" s="13"/>
      <c r="I736" s="13"/>
      <c r="J736" s="13"/>
      <c r="K736" s="8"/>
      <c r="L736" s="9"/>
    </row>
    <row r="737">
      <c r="A737" s="10"/>
      <c r="B737" s="10"/>
      <c r="C737" s="10"/>
      <c r="D737" s="10"/>
      <c r="E737" s="29"/>
      <c r="F737" s="13"/>
      <c r="G737" s="13"/>
      <c r="H737" s="13"/>
      <c r="I737" s="13"/>
      <c r="J737" s="13"/>
      <c r="K737" s="8"/>
      <c r="L737" s="9"/>
    </row>
    <row r="738">
      <c r="A738" s="10"/>
      <c r="B738" s="10"/>
      <c r="C738" s="10"/>
      <c r="D738" s="10"/>
      <c r="E738" s="29"/>
      <c r="F738" s="13"/>
      <c r="G738" s="13"/>
      <c r="H738" s="13"/>
      <c r="I738" s="13"/>
      <c r="J738" s="13"/>
      <c r="K738" s="8"/>
      <c r="L738" s="9"/>
    </row>
    <row r="739">
      <c r="A739" s="10"/>
      <c r="B739" s="10"/>
      <c r="C739" s="10"/>
      <c r="D739" s="10"/>
      <c r="E739" s="29"/>
      <c r="F739" s="13"/>
      <c r="G739" s="13"/>
      <c r="H739" s="13"/>
      <c r="I739" s="13"/>
      <c r="J739" s="13"/>
      <c r="K739" s="8"/>
      <c r="L739" s="9"/>
    </row>
    <row r="740">
      <c r="A740" s="10"/>
      <c r="B740" s="10"/>
      <c r="C740" s="10"/>
      <c r="D740" s="10"/>
      <c r="E740" s="29"/>
      <c r="F740" s="13"/>
      <c r="G740" s="13"/>
      <c r="H740" s="13"/>
      <c r="I740" s="13"/>
      <c r="J740" s="13"/>
      <c r="K740" s="8"/>
      <c r="L740" s="9"/>
    </row>
    <row r="741">
      <c r="A741" s="10"/>
      <c r="B741" s="10"/>
      <c r="C741" s="10"/>
      <c r="D741" s="10"/>
      <c r="E741" s="29"/>
      <c r="F741" s="13"/>
      <c r="G741" s="13"/>
      <c r="H741" s="13"/>
      <c r="I741" s="13"/>
      <c r="J741" s="13"/>
      <c r="K741" s="8"/>
      <c r="L741" s="9"/>
    </row>
    <row r="742">
      <c r="A742" s="10"/>
      <c r="B742" s="10"/>
      <c r="C742" s="10"/>
      <c r="D742" s="10"/>
      <c r="E742" s="29"/>
      <c r="F742" s="13"/>
      <c r="G742" s="13"/>
      <c r="H742" s="13"/>
      <c r="I742" s="13"/>
      <c r="J742" s="13"/>
      <c r="K742" s="8"/>
      <c r="L742" s="9"/>
    </row>
    <row r="743">
      <c r="A743" s="10"/>
      <c r="B743" s="10"/>
      <c r="C743" s="10"/>
      <c r="D743" s="10"/>
      <c r="E743" s="29"/>
      <c r="F743" s="13"/>
      <c r="G743" s="13"/>
      <c r="H743" s="13"/>
      <c r="I743" s="13"/>
      <c r="J743" s="13"/>
      <c r="K743" s="8"/>
      <c r="L743" s="9"/>
    </row>
    <row r="744">
      <c r="A744" s="10"/>
      <c r="B744" s="10"/>
      <c r="C744" s="10"/>
      <c r="D744" s="10"/>
      <c r="E744" s="29"/>
      <c r="F744" s="13"/>
      <c r="G744" s="13"/>
      <c r="H744" s="13"/>
      <c r="I744" s="13"/>
      <c r="J744" s="13"/>
      <c r="K744" s="8"/>
      <c r="L744" s="9"/>
    </row>
    <row r="745">
      <c r="A745" s="10"/>
      <c r="B745" s="10"/>
      <c r="C745" s="10"/>
      <c r="D745" s="10"/>
      <c r="E745" s="29"/>
      <c r="F745" s="13"/>
      <c r="G745" s="13"/>
      <c r="H745" s="13"/>
      <c r="I745" s="13"/>
      <c r="J745" s="13"/>
      <c r="K745" s="8"/>
      <c r="L745" s="9"/>
    </row>
    <row r="746">
      <c r="A746" s="10"/>
      <c r="B746" s="10"/>
      <c r="C746" s="10"/>
      <c r="D746" s="10"/>
      <c r="E746" s="29"/>
      <c r="F746" s="13"/>
      <c r="G746" s="13"/>
      <c r="H746" s="13"/>
      <c r="I746" s="13"/>
      <c r="J746" s="13"/>
      <c r="K746" s="8"/>
      <c r="L746" s="9"/>
    </row>
    <row r="747">
      <c r="A747" s="10"/>
      <c r="B747" s="10"/>
      <c r="C747" s="10"/>
      <c r="D747" s="10"/>
      <c r="E747" s="29"/>
      <c r="F747" s="13"/>
      <c r="G747" s="13"/>
      <c r="H747" s="13"/>
      <c r="I747" s="13"/>
      <c r="J747" s="13"/>
      <c r="K747" s="8"/>
      <c r="L747" s="9"/>
    </row>
    <row r="748">
      <c r="A748" s="10"/>
      <c r="B748" s="10"/>
      <c r="C748" s="10"/>
      <c r="D748" s="10"/>
      <c r="E748" s="29"/>
      <c r="F748" s="13"/>
      <c r="G748" s="13"/>
      <c r="H748" s="13"/>
      <c r="I748" s="13"/>
      <c r="J748" s="13"/>
      <c r="K748" s="8"/>
      <c r="L748" s="9"/>
    </row>
    <row r="749">
      <c r="A749" s="10"/>
      <c r="B749" s="10"/>
      <c r="C749" s="10"/>
      <c r="D749" s="10"/>
      <c r="E749" s="29"/>
      <c r="F749" s="13"/>
      <c r="G749" s="13"/>
      <c r="H749" s="13"/>
      <c r="I749" s="13"/>
      <c r="J749" s="13"/>
      <c r="K749" s="8"/>
      <c r="L749" s="9"/>
    </row>
    <row r="750">
      <c r="A750" s="10"/>
      <c r="B750" s="10"/>
      <c r="C750" s="10"/>
      <c r="D750" s="10"/>
      <c r="E750" s="29"/>
      <c r="F750" s="13"/>
      <c r="G750" s="13"/>
      <c r="H750" s="13"/>
      <c r="I750" s="13"/>
      <c r="J750" s="13"/>
      <c r="K750" s="8"/>
      <c r="L750" s="9"/>
    </row>
    <row r="751">
      <c r="A751" s="10"/>
      <c r="B751" s="10"/>
      <c r="C751" s="10"/>
      <c r="D751" s="10"/>
      <c r="E751" s="29"/>
      <c r="F751" s="13"/>
      <c r="G751" s="13"/>
      <c r="H751" s="13"/>
      <c r="I751" s="13"/>
      <c r="J751" s="13"/>
      <c r="K751" s="8"/>
      <c r="L751" s="9"/>
    </row>
    <row r="752">
      <c r="A752" s="10"/>
      <c r="B752" s="10"/>
      <c r="C752" s="10"/>
      <c r="D752" s="10"/>
      <c r="E752" s="29"/>
      <c r="F752" s="13"/>
      <c r="G752" s="13"/>
      <c r="H752" s="13"/>
      <c r="I752" s="13"/>
      <c r="J752" s="13"/>
      <c r="K752" s="8"/>
      <c r="L752" s="9"/>
    </row>
    <row r="753">
      <c r="A753" s="10"/>
      <c r="B753" s="10"/>
      <c r="C753" s="10"/>
      <c r="D753" s="10"/>
      <c r="E753" s="29"/>
      <c r="F753" s="13"/>
      <c r="G753" s="13"/>
      <c r="H753" s="13"/>
      <c r="I753" s="13"/>
      <c r="J753" s="13"/>
      <c r="K753" s="8"/>
      <c r="L753" s="9"/>
    </row>
    <row r="754">
      <c r="A754" s="10"/>
      <c r="B754" s="10"/>
      <c r="C754" s="10"/>
      <c r="D754" s="10"/>
      <c r="E754" s="29"/>
      <c r="F754" s="13"/>
      <c r="G754" s="13"/>
      <c r="H754" s="13"/>
      <c r="I754" s="13"/>
      <c r="J754" s="13"/>
      <c r="K754" s="8"/>
      <c r="L754" s="9"/>
    </row>
    <row r="755">
      <c r="A755" s="10"/>
      <c r="B755" s="10"/>
      <c r="C755" s="10"/>
      <c r="D755" s="10"/>
      <c r="E755" s="29"/>
      <c r="F755" s="13"/>
      <c r="G755" s="13"/>
      <c r="H755" s="13"/>
      <c r="I755" s="13"/>
      <c r="J755" s="13"/>
      <c r="K755" s="8"/>
      <c r="L755" s="9"/>
    </row>
    <row r="756">
      <c r="A756" s="10"/>
      <c r="B756" s="10"/>
      <c r="C756" s="10"/>
      <c r="D756" s="10"/>
      <c r="E756" s="29"/>
      <c r="F756" s="13"/>
      <c r="G756" s="13"/>
      <c r="H756" s="13"/>
      <c r="I756" s="13"/>
      <c r="J756" s="13"/>
      <c r="K756" s="8"/>
      <c r="L756" s="9"/>
    </row>
    <row r="757">
      <c r="A757" s="10"/>
      <c r="B757" s="10"/>
      <c r="C757" s="10"/>
      <c r="D757" s="10"/>
      <c r="E757" s="29"/>
      <c r="F757" s="13"/>
      <c r="G757" s="13"/>
      <c r="H757" s="13"/>
      <c r="I757" s="13"/>
      <c r="J757" s="13"/>
      <c r="K757" s="8"/>
      <c r="L757" s="9"/>
    </row>
    <row r="758">
      <c r="A758" s="10"/>
      <c r="B758" s="10"/>
      <c r="C758" s="10"/>
      <c r="D758" s="10"/>
      <c r="E758" s="29"/>
      <c r="F758" s="13"/>
      <c r="G758" s="13"/>
      <c r="H758" s="13"/>
      <c r="I758" s="13"/>
      <c r="J758" s="13"/>
      <c r="K758" s="8"/>
      <c r="L758" s="9"/>
    </row>
    <row r="759">
      <c r="A759" s="10"/>
      <c r="B759" s="10"/>
      <c r="C759" s="10"/>
      <c r="D759" s="10"/>
      <c r="E759" s="29"/>
      <c r="F759" s="13"/>
      <c r="G759" s="13"/>
      <c r="H759" s="13"/>
      <c r="I759" s="13"/>
      <c r="J759" s="13"/>
      <c r="K759" s="8"/>
      <c r="L759" s="9"/>
    </row>
    <row r="760">
      <c r="A760" s="10"/>
      <c r="B760" s="10"/>
      <c r="C760" s="10"/>
      <c r="D760" s="10"/>
      <c r="E760" s="29"/>
      <c r="F760" s="13"/>
      <c r="G760" s="13"/>
      <c r="H760" s="13"/>
      <c r="I760" s="13"/>
      <c r="J760" s="13"/>
      <c r="K760" s="8"/>
      <c r="L760" s="9"/>
    </row>
    <row r="761">
      <c r="A761" s="10"/>
      <c r="B761" s="10"/>
      <c r="C761" s="10"/>
      <c r="D761" s="10"/>
      <c r="E761" s="29"/>
      <c r="F761" s="13"/>
      <c r="G761" s="13"/>
      <c r="H761" s="13"/>
      <c r="I761" s="13"/>
      <c r="J761" s="13"/>
      <c r="K761" s="8"/>
      <c r="L761" s="9"/>
    </row>
    <row r="762">
      <c r="A762" s="10"/>
      <c r="B762" s="10"/>
      <c r="C762" s="10"/>
      <c r="D762" s="10"/>
      <c r="E762" s="29"/>
      <c r="F762" s="13"/>
      <c r="G762" s="13"/>
      <c r="H762" s="13"/>
      <c r="I762" s="13"/>
      <c r="J762" s="13"/>
      <c r="K762" s="8"/>
      <c r="L762" s="9"/>
    </row>
    <row r="763">
      <c r="A763" s="10"/>
      <c r="B763" s="10"/>
      <c r="C763" s="10"/>
      <c r="D763" s="10"/>
      <c r="E763" s="29"/>
      <c r="F763" s="13"/>
      <c r="G763" s="13"/>
      <c r="H763" s="13"/>
      <c r="I763" s="13"/>
      <c r="J763" s="13"/>
      <c r="K763" s="8"/>
      <c r="L763" s="9"/>
    </row>
    <row r="764">
      <c r="A764" s="10"/>
      <c r="B764" s="10"/>
      <c r="C764" s="10"/>
      <c r="D764" s="10"/>
      <c r="E764" s="29"/>
      <c r="F764" s="13"/>
      <c r="G764" s="13"/>
      <c r="H764" s="13"/>
      <c r="I764" s="13"/>
      <c r="J764" s="13"/>
      <c r="K764" s="8"/>
      <c r="L764" s="9"/>
    </row>
    <row r="765">
      <c r="A765" s="10"/>
      <c r="B765" s="10"/>
      <c r="C765" s="10"/>
      <c r="D765" s="10"/>
      <c r="E765" s="29"/>
      <c r="F765" s="13"/>
      <c r="G765" s="13"/>
      <c r="H765" s="13"/>
      <c r="I765" s="13"/>
      <c r="J765" s="13"/>
      <c r="K765" s="8"/>
      <c r="L765" s="9"/>
    </row>
    <row r="766">
      <c r="A766" s="10"/>
      <c r="B766" s="10"/>
      <c r="C766" s="10"/>
      <c r="D766" s="10"/>
      <c r="E766" s="29"/>
      <c r="F766" s="13"/>
      <c r="G766" s="13"/>
      <c r="H766" s="13"/>
      <c r="I766" s="13"/>
      <c r="J766" s="13"/>
      <c r="K766" s="8"/>
      <c r="L766" s="9"/>
    </row>
    <row r="767">
      <c r="A767" s="10"/>
      <c r="B767" s="10"/>
      <c r="C767" s="10"/>
      <c r="D767" s="10"/>
      <c r="E767" s="29"/>
      <c r="F767" s="13"/>
      <c r="G767" s="13"/>
      <c r="H767" s="13"/>
      <c r="I767" s="13"/>
      <c r="J767" s="13"/>
      <c r="K767" s="8"/>
      <c r="L767" s="9"/>
    </row>
    <row r="768">
      <c r="A768" s="10"/>
      <c r="B768" s="10"/>
      <c r="C768" s="10"/>
      <c r="D768" s="10"/>
      <c r="E768" s="29"/>
      <c r="F768" s="13"/>
      <c r="G768" s="13"/>
      <c r="H768" s="13"/>
      <c r="I768" s="13"/>
      <c r="J768" s="13"/>
      <c r="K768" s="8"/>
      <c r="L768" s="9"/>
    </row>
    <row r="769">
      <c r="A769" s="10"/>
      <c r="B769" s="10"/>
      <c r="C769" s="10"/>
      <c r="D769" s="10"/>
      <c r="E769" s="29"/>
      <c r="F769" s="13"/>
      <c r="G769" s="13"/>
      <c r="H769" s="13"/>
      <c r="I769" s="13"/>
      <c r="J769" s="13"/>
      <c r="K769" s="8"/>
      <c r="L769" s="9"/>
    </row>
    <row r="770">
      <c r="A770" s="10"/>
      <c r="B770" s="10"/>
      <c r="C770" s="10"/>
      <c r="D770" s="10"/>
      <c r="E770" s="29"/>
      <c r="F770" s="13"/>
      <c r="G770" s="13"/>
      <c r="H770" s="13"/>
      <c r="I770" s="13"/>
      <c r="J770" s="13"/>
      <c r="K770" s="8"/>
      <c r="L770" s="9"/>
    </row>
    <row r="771">
      <c r="A771" s="10"/>
      <c r="B771" s="10"/>
      <c r="C771" s="10"/>
      <c r="D771" s="10"/>
      <c r="E771" s="29"/>
      <c r="F771" s="13"/>
      <c r="G771" s="13"/>
      <c r="H771" s="13"/>
      <c r="I771" s="13"/>
      <c r="J771" s="13"/>
      <c r="K771" s="8"/>
      <c r="L771" s="9"/>
    </row>
    <row r="772">
      <c r="A772" s="10"/>
      <c r="B772" s="10"/>
      <c r="C772" s="10"/>
      <c r="D772" s="10"/>
      <c r="E772" s="29"/>
      <c r="F772" s="13"/>
      <c r="G772" s="13"/>
      <c r="H772" s="13"/>
      <c r="I772" s="13"/>
      <c r="J772" s="13"/>
      <c r="K772" s="8"/>
      <c r="L772" s="9"/>
    </row>
    <row r="773">
      <c r="A773" s="10"/>
      <c r="B773" s="10"/>
      <c r="C773" s="10"/>
      <c r="D773" s="10"/>
      <c r="E773" s="29"/>
      <c r="F773" s="13"/>
      <c r="G773" s="13"/>
      <c r="H773" s="13"/>
      <c r="I773" s="13"/>
      <c r="J773" s="13"/>
      <c r="K773" s="8"/>
      <c r="L773" s="9"/>
    </row>
    <row r="774">
      <c r="A774" s="10"/>
      <c r="B774" s="10"/>
      <c r="C774" s="10"/>
      <c r="D774" s="10"/>
      <c r="E774" s="29"/>
      <c r="F774" s="13"/>
      <c r="G774" s="13"/>
      <c r="H774" s="13"/>
      <c r="I774" s="13"/>
      <c r="J774" s="13"/>
      <c r="K774" s="8"/>
      <c r="L774" s="9"/>
    </row>
    <row r="775">
      <c r="A775" s="10"/>
      <c r="B775" s="10"/>
      <c r="C775" s="10"/>
      <c r="D775" s="10"/>
      <c r="E775" s="29"/>
      <c r="F775" s="13"/>
      <c r="G775" s="13"/>
      <c r="H775" s="13"/>
      <c r="I775" s="13"/>
      <c r="J775" s="13"/>
      <c r="K775" s="8"/>
      <c r="L775" s="9"/>
    </row>
    <row r="776">
      <c r="A776" s="10"/>
      <c r="B776" s="10"/>
      <c r="C776" s="10"/>
      <c r="D776" s="10"/>
      <c r="E776" s="29"/>
      <c r="F776" s="13"/>
      <c r="G776" s="13"/>
      <c r="H776" s="13"/>
      <c r="I776" s="13"/>
      <c r="J776" s="13"/>
      <c r="K776" s="8"/>
      <c r="L776" s="9"/>
    </row>
    <row r="777">
      <c r="A777" s="10"/>
      <c r="B777" s="10"/>
      <c r="C777" s="10"/>
      <c r="D777" s="10"/>
      <c r="E777" s="29"/>
      <c r="F777" s="13"/>
      <c r="G777" s="13"/>
      <c r="H777" s="13"/>
      <c r="I777" s="13"/>
      <c r="J777" s="13"/>
      <c r="K777" s="8"/>
      <c r="L777" s="9"/>
    </row>
    <row r="778">
      <c r="A778" s="10"/>
      <c r="B778" s="10"/>
      <c r="C778" s="10"/>
      <c r="D778" s="10"/>
      <c r="E778" s="29"/>
      <c r="F778" s="13"/>
      <c r="G778" s="13"/>
      <c r="H778" s="13"/>
      <c r="I778" s="13"/>
      <c r="J778" s="13"/>
      <c r="K778" s="8"/>
      <c r="L778" s="9"/>
    </row>
    <row r="779">
      <c r="A779" s="10"/>
      <c r="B779" s="10"/>
      <c r="C779" s="10"/>
      <c r="D779" s="10"/>
      <c r="E779" s="29"/>
      <c r="F779" s="13"/>
      <c r="G779" s="13"/>
      <c r="H779" s="13"/>
      <c r="I779" s="13"/>
      <c r="J779" s="13"/>
      <c r="K779" s="8"/>
      <c r="L779" s="9"/>
    </row>
    <row r="780">
      <c r="A780" s="10"/>
      <c r="B780" s="10"/>
      <c r="C780" s="10"/>
      <c r="D780" s="10"/>
      <c r="E780" s="29"/>
      <c r="F780" s="13"/>
      <c r="G780" s="13"/>
      <c r="H780" s="13"/>
      <c r="I780" s="13"/>
      <c r="J780" s="13"/>
      <c r="K780" s="8"/>
      <c r="L780" s="9"/>
    </row>
    <row r="781">
      <c r="A781" s="10"/>
      <c r="B781" s="10"/>
      <c r="C781" s="10"/>
      <c r="D781" s="10"/>
      <c r="E781" s="29"/>
      <c r="F781" s="13"/>
      <c r="G781" s="13"/>
      <c r="H781" s="13"/>
      <c r="I781" s="13"/>
      <c r="J781" s="13"/>
      <c r="K781" s="8"/>
      <c r="L781" s="9"/>
    </row>
    <row r="782">
      <c r="A782" s="10"/>
      <c r="B782" s="10"/>
      <c r="C782" s="10"/>
      <c r="D782" s="10"/>
      <c r="E782" s="29"/>
      <c r="F782" s="13"/>
      <c r="G782" s="13"/>
      <c r="H782" s="13"/>
      <c r="I782" s="13"/>
      <c r="J782" s="13"/>
      <c r="K782" s="8"/>
      <c r="L782" s="9"/>
    </row>
    <row r="783">
      <c r="A783" s="10"/>
      <c r="B783" s="10"/>
      <c r="C783" s="10"/>
      <c r="D783" s="10"/>
      <c r="E783" s="29"/>
      <c r="F783" s="13"/>
      <c r="G783" s="13"/>
      <c r="H783" s="13"/>
      <c r="I783" s="13"/>
      <c r="J783" s="13"/>
      <c r="K783" s="8"/>
      <c r="L783" s="9"/>
    </row>
    <row r="784">
      <c r="A784" s="10"/>
      <c r="B784" s="10"/>
      <c r="C784" s="10"/>
      <c r="D784" s="10"/>
      <c r="E784" s="29"/>
      <c r="F784" s="13"/>
      <c r="G784" s="13"/>
      <c r="H784" s="13"/>
      <c r="I784" s="13"/>
      <c r="J784" s="13"/>
      <c r="K784" s="8"/>
      <c r="L784" s="9"/>
    </row>
    <row r="785">
      <c r="A785" s="10"/>
      <c r="B785" s="10"/>
      <c r="C785" s="10"/>
      <c r="D785" s="10"/>
      <c r="E785" s="29"/>
      <c r="F785" s="13"/>
      <c r="G785" s="13"/>
      <c r="H785" s="13"/>
      <c r="I785" s="13"/>
      <c r="J785" s="13"/>
      <c r="K785" s="8"/>
      <c r="L785" s="9"/>
    </row>
    <row r="786">
      <c r="A786" s="10"/>
      <c r="B786" s="10"/>
      <c r="C786" s="10"/>
      <c r="D786" s="10"/>
      <c r="E786" s="29"/>
      <c r="F786" s="13"/>
      <c r="G786" s="13"/>
      <c r="H786" s="13"/>
      <c r="I786" s="13"/>
      <c r="J786" s="13"/>
      <c r="K786" s="8"/>
      <c r="L786" s="9"/>
    </row>
    <row r="787">
      <c r="A787" s="10"/>
      <c r="B787" s="10"/>
      <c r="C787" s="10"/>
      <c r="D787" s="10"/>
      <c r="E787" s="29"/>
      <c r="F787" s="13"/>
      <c r="G787" s="13"/>
      <c r="H787" s="13"/>
      <c r="I787" s="13"/>
      <c r="J787" s="13"/>
      <c r="K787" s="8"/>
      <c r="L787" s="9"/>
    </row>
    <row r="788">
      <c r="A788" s="10"/>
      <c r="B788" s="10"/>
      <c r="C788" s="10"/>
      <c r="D788" s="10"/>
      <c r="E788" s="29"/>
      <c r="F788" s="13"/>
      <c r="G788" s="13"/>
      <c r="H788" s="13"/>
      <c r="I788" s="13"/>
      <c r="J788" s="13"/>
      <c r="K788" s="8"/>
      <c r="L788" s="9"/>
    </row>
    <row r="789">
      <c r="A789" s="10"/>
      <c r="B789" s="10"/>
      <c r="C789" s="10"/>
      <c r="D789" s="10"/>
      <c r="E789" s="29"/>
      <c r="F789" s="13"/>
      <c r="G789" s="13"/>
      <c r="H789" s="13"/>
      <c r="I789" s="13"/>
      <c r="J789" s="13"/>
      <c r="K789" s="8"/>
      <c r="L789" s="9"/>
    </row>
    <row r="790">
      <c r="A790" s="10"/>
      <c r="B790" s="10"/>
      <c r="C790" s="10"/>
      <c r="D790" s="10"/>
      <c r="E790" s="29"/>
      <c r="F790" s="13"/>
      <c r="G790" s="13"/>
      <c r="H790" s="13"/>
      <c r="I790" s="13"/>
      <c r="J790" s="13"/>
      <c r="K790" s="8"/>
      <c r="L790" s="9"/>
    </row>
    <row r="791">
      <c r="A791" s="10"/>
      <c r="B791" s="10"/>
      <c r="C791" s="10"/>
      <c r="D791" s="10"/>
      <c r="E791" s="29"/>
      <c r="F791" s="13"/>
      <c r="G791" s="13"/>
      <c r="H791" s="13"/>
      <c r="I791" s="13"/>
      <c r="J791" s="13"/>
      <c r="K791" s="8"/>
      <c r="L791" s="9"/>
    </row>
    <row r="792">
      <c r="A792" s="10"/>
      <c r="B792" s="10"/>
      <c r="C792" s="10"/>
      <c r="D792" s="10"/>
      <c r="E792" s="29"/>
      <c r="F792" s="13"/>
      <c r="G792" s="13"/>
      <c r="H792" s="13"/>
      <c r="I792" s="13"/>
      <c r="J792" s="13"/>
      <c r="K792" s="8"/>
      <c r="L792" s="9"/>
    </row>
    <row r="793">
      <c r="A793" s="10"/>
      <c r="B793" s="10"/>
      <c r="C793" s="10"/>
      <c r="D793" s="10"/>
      <c r="E793" s="29"/>
      <c r="F793" s="13"/>
      <c r="G793" s="13"/>
      <c r="H793" s="13"/>
      <c r="I793" s="13"/>
      <c r="J793" s="13"/>
      <c r="K793" s="8"/>
      <c r="L793" s="9"/>
    </row>
    <row r="794">
      <c r="A794" s="10"/>
      <c r="B794" s="10"/>
      <c r="C794" s="10"/>
      <c r="D794" s="10"/>
      <c r="E794" s="29"/>
      <c r="F794" s="13"/>
      <c r="G794" s="13"/>
      <c r="H794" s="13"/>
      <c r="I794" s="13"/>
      <c r="J794" s="13"/>
      <c r="K794" s="8"/>
      <c r="L794" s="9"/>
    </row>
    <row r="795">
      <c r="A795" s="10"/>
      <c r="B795" s="10"/>
      <c r="C795" s="10"/>
      <c r="D795" s="10"/>
      <c r="E795" s="29"/>
      <c r="F795" s="13"/>
      <c r="G795" s="13"/>
      <c r="H795" s="13"/>
      <c r="I795" s="13"/>
      <c r="J795" s="13"/>
      <c r="K795" s="8"/>
      <c r="L795" s="9"/>
    </row>
    <row r="796">
      <c r="A796" s="10"/>
      <c r="B796" s="10"/>
      <c r="C796" s="10"/>
      <c r="D796" s="10"/>
      <c r="E796" s="29"/>
      <c r="F796" s="13"/>
      <c r="G796" s="13"/>
      <c r="H796" s="13"/>
      <c r="I796" s="13"/>
      <c r="J796" s="13"/>
      <c r="K796" s="8"/>
      <c r="L796" s="9"/>
    </row>
    <row r="797">
      <c r="A797" s="10"/>
      <c r="B797" s="10"/>
      <c r="C797" s="10"/>
      <c r="D797" s="10"/>
      <c r="E797" s="29"/>
      <c r="F797" s="13"/>
      <c r="G797" s="13"/>
      <c r="H797" s="13"/>
      <c r="I797" s="13"/>
      <c r="J797" s="13"/>
      <c r="K797" s="8"/>
      <c r="L797" s="9"/>
    </row>
    <row r="798">
      <c r="A798" s="10"/>
      <c r="B798" s="10"/>
      <c r="C798" s="10"/>
      <c r="D798" s="10"/>
      <c r="E798" s="29"/>
      <c r="F798" s="13"/>
      <c r="G798" s="13"/>
      <c r="H798" s="13"/>
      <c r="I798" s="13"/>
      <c r="J798" s="13"/>
      <c r="K798" s="8"/>
      <c r="L798" s="9"/>
    </row>
    <row r="799">
      <c r="A799" s="10"/>
      <c r="B799" s="10"/>
      <c r="C799" s="10"/>
      <c r="D799" s="10"/>
      <c r="E799" s="29"/>
      <c r="F799" s="13"/>
      <c r="G799" s="13"/>
      <c r="H799" s="13"/>
      <c r="I799" s="13"/>
      <c r="J799" s="13"/>
      <c r="K799" s="8"/>
      <c r="L799" s="9"/>
    </row>
    <row r="800">
      <c r="A800" s="10"/>
      <c r="B800" s="10"/>
      <c r="C800" s="10"/>
      <c r="D800" s="10"/>
      <c r="E800" s="29"/>
      <c r="F800" s="13"/>
      <c r="G800" s="13"/>
      <c r="H800" s="13"/>
      <c r="I800" s="13"/>
      <c r="J800" s="13"/>
      <c r="K800" s="8"/>
      <c r="L800" s="9"/>
    </row>
    <row r="801">
      <c r="A801" s="10"/>
      <c r="B801" s="10"/>
      <c r="C801" s="10"/>
      <c r="D801" s="10"/>
      <c r="E801" s="29"/>
      <c r="F801" s="13"/>
      <c r="G801" s="13"/>
      <c r="H801" s="13"/>
      <c r="I801" s="13"/>
      <c r="J801" s="13"/>
      <c r="K801" s="8"/>
      <c r="L801" s="9"/>
    </row>
    <row r="802">
      <c r="A802" s="10"/>
      <c r="B802" s="10"/>
      <c r="C802" s="10"/>
      <c r="D802" s="10"/>
      <c r="E802" s="29"/>
      <c r="F802" s="13"/>
      <c r="G802" s="13"/>
      <c r="H802" s="13"/>
      <c r="I802" s="13"/>
      <c r="J802" s="13"/>
      <c r="K802" s="8"/>
      <c r="L802" s="9"/>
    </row>
    <row r="803">
      <c r="A803" s="10"/>
      <c r="B803" s="10"/>
      <c r="C803" s="10"/>
      <c r="D803" s="10"/>
      <c r="E803" s="29"/>
      <c r="F803" s="13"/>
      <c r="G803" s="13"/>
      <c r="H803" s="13"/>
      <c r="I803" s="13"/>
      <c r="J803" s="13"/>
      <c r="K803" s="8"/>
      <c r="L803" s="9"/>
    </row>
    <row r="804">
      <c r="A804" s="10"/>
      <c r="B804" s="10"/>
      <c r="C804" s="10"/>
      <c r="D804" s="10"/>
      <c r="E804" s="29"/>
      <c r="F804" s="13"/>
      <c r="G804" s="13"/>
      <c r="H804" s="13"/>
      <c r="I804" s="13"/>
      <c r="J804" s="13"/>
      <c r="K804" s="8"/>
      <c r="L804" s="9"/>
    </row>
    <row r="805">
      <c r="A805" s="10"/>
      <c r="B805" s="10"/>
      <c r="C805" s="10"/>
      <c r="D805" s="10"/>
      <c r="E805" s="29"/>
      <c r="F805" s="13"/>
      <c r="G805" s="13"/>
      <c r="H805" s="13"/>
      <c r="I805" s="13"/>
      <c r="J805" s="13"/>
      <c r="K805" s="8"/>
      <c r="L805" s="9"/>
    </row>
    <row r="806">
      <c r="A806" s="10"/>
      <c r="B806" s="10"/>
      <c r="C806" s="10"/>
      <c r="D806" s="10"/>
      <c r="E806" s="29"/>
      <c r="F806" s="13"/>
      <c r="G806" s="13"/>
      <c r="H806" s="13"/>
      <c r="I806" s="13"/>
      <c r="J806" s="13"/>
      <c r="K806" s="8"/>
      <c r="L806" s="9"/>
    </row>
    <row r="807">
      <c r="A807" s="10"/>
      <c r="B807" s="10"/>
      <c r="C807" s="10"/>
      <c r="D807" s="10"/>
      <c r="E807" s="29"/>
      <c r="F807" s="13"/>
      <c r="G807" s="13"/>
      <c r="H807" s="13"/>
      <c r="I807" s="13"/>
      <c r="J807" s="13"/>
      <c r="K807" s="8"/>
      <c r="L807" s="9"/>
    </row>
    <row r="808">
      <c r="A808" s="10"/>
      <c r="B808" s="10"/>
      <c r="C808" s="10"/>
      <c r="D808" s="10"/>
      <c r="E808" s="29"/>
      <c r="F808" s="13"/>
      <c r="G808" s="13"/>
      <c r="H808" s="13"/>
      <c r="I808" s="13"/>
      <c r="J808" s="13"/>
      <c r="K808" s="8"/>
      <c r="L808" s="9"/>
    </row>
    <row r="809">
      <c r="A809" s="10"/>
      <c r="B809" s="10"/>
      <c r="C809" s="10"/>
      <c r="D809" s="10"/>
      <c r="E809" s="29"/>
      <c r="F809" s="13"/>
      <c r="G809" s="13"/>
      <c r="H809" s="13"/>
      <c r="I809" s="13"/>
      <c r="J809" s="13"/>
      <c r="K809" s="8"/>
      <c r="L809" s="9"/>
    </row>
    <row r="810">
      <c r="A810" s="10"/>
      <c r="B810" s="10"/>
      <c r="C810" s="10"/>
      <c r="D810" s="10"/>
      <c r="E810" s="29"/>
      <c r="F810" s="13"/>
      <c r="G810" s="13"/>
      <c r="H810" s="13"/>
      <c r="I810" s="13"/>
      <c r="J810" s="13"/>
      <c r="K810" s="8"/>
      <c r="L810" s="9"/>
    </row>
    <row r="811">
      <c r="A811" s="10"/>
      <c r="B811" s="10"/>
      <c r="C811" s="10"/>
      <c r="D811" s="10"/>
      <c r="E811" s="29"/>
      <c r="F811" s="13"/>
      <c r="G811" s="13"/>
      <c r="H811" s="13"/>
      <c r="I811" s="13"/>
      <c r="J811" s="13"/>
      <c r="K811" s="8"/>
      <c r="L811" s="9"/>
    </row>
    <row r="812">
      <c r="A812" s="10"/>
      <c r="B812" s="10"/>
      <c r="C812" s="10"/>
      <c r="D812" s="10"/>
      <c r="E812" s="29"/>
      <c r="F812" s="13"/>
      <c r="G812" s="13"/>
      <c r="H812" s="13"/>
      <c r="I812" s="13"/>
      <c r="J812" s="13"/>
      <c r="K812" s="8"/>
      <c r="L812" s="9"/>
    </row>
    <row r="813">
      <c r="A813" s="10"/>
      <c r="B813" s="10"/>
      <c r="C813" s="10"/>
      <c r="D813" s="10"/>
      <c r="E813" s="29"/>
      <c r="F813" s="13"/>
      <c r="G813" s="13"/>
      <c r="H813" s="13"/>
      <c r="I813" s="13"/>
      <c r="J813" s="13"/>
      <c r="K813" s="8"/>
      <c r="L813" s="9"/>
    </row>
    <row r="814">
      <c r="A814" s="10"/>
      <c r="B814" s="10"/>
      <c r="C814" s="10"/>
      <c r="D814" s="10"/>
      <c r="E814" s="29"/>
      <c r="F814" s="13"/>
      <c r="G814" s="13"/>
      <c r="H814" s="13"/>
      <c r="I814" s="13"/>
      <c r="J814" s="13"/>
      <c r="K814" s="8"/>
      <c r="L814" s="9"/>
    </row>
    <row r="815">
      <c r="A815" s="10"/>
      <c r="B815" s="10"/>
      <c r="C815" s="10"/>
      <c r="D815" s="10"/>
      <c r="E815" s="29"/>
      <c r="F815" s="13"/>
      <c r="G815" s="13"/>
      <c r="H815" s="13"/>
      <c r="I815" s="13"/>
      <c r="J815" s="13"/>
      <c r="K815" s="8"/>
      <c r="L815" s="9"/>
    </row>
    <row r="816">
      <c r="A816" s="10"/>
      <c r="B816" s="10"/>
      <c r="C816" s="10"/>
      <c r="D816" s="10"/>
      <c r="E816" s="29"/>
      <c r="F816" s="13"/>
      <c r="G816" s="13"/>
      <c r="H816" s="13"/>
      <c r="I816" s="13"/>
      <c r="J816" s="13"/>
      <c r="K816" s="8"/>
      <c r="L816" s="9"/>
    </row>
    <row r="817">
      <c r="A817" s="10"/>
      <c r="B817" s="10"/>
      <c r="C817" s="10"/>
      <c r="D817" s="10"/>
      <c r="E817" s="29"/>
      <c r="F817" s="13"/>
      <c r="G817" s="13"/>
      <c r="H817" s="13"/>
      <c r="I817" s="13"/>
      <c r="J817" s="13"/>
      <c r="K817" s="8"/>
      <c r="L817" s="9"/>
    </row>
    <row r="818">
      <c r="A818" s="10"/>
      <c r="B818" s="10"/>
      <c r="C818" s="10"/>
      <c r="D818" s="10"/>
      <c r="E818" s="29"/>
      <c r="F818" s="13"/>
      <c r="G818" s="13"/>
      <c r="H818" s="13"/>
      <c r="I818" s="13"/>
      <c r="J818" s="13"/>
      <c r="K818" s="8"/>
      <c r="L818" s="9"/>
    </row>
    <row r="819">
      <c r="A819" s="10"/>
      <c r="B819" s="10"/>
      <c r="C819" s="10"/>
      <c r="D819" s="10"/>
      <c r="E819" s="29"/>
      <c r="F819" s="13"/>
      <c r="G819" s="13"/>
      <c r="H819" s="13"/>
      <c r="I819" s="13"/>
      <c r="J819" s="13"/>
      <c r="K819" s="8"/>
      <c r="L819" s="9"/>
    </row>
    <row r="820">
      <c r="A820" s="10"/>
      <c r="B820" s="10"/>
      <c r="C820" s="10"/>
      <c r="D820" s="10"/>
      <c r="E820" s="29"/>
      <c r="F820" s="13"/>
      <c r="G820" s="13"/>
      <c r="H820" s="13"/>
      <c r="I820" s="13"/>
      <c r="J820" s="13"/>
      <c r="K820" s="8"/>
      <c r="L820" s="9"/>
    </row>
    <row r="821">
      <c r="A821" s="10"/>
      <c r="B821" s="10"/>
      <c r="C821" s="10"/>
      <c r="D821" s="10"/>
      <c r="E821" s="29"/>
      <c r="F821" s="13"/>
      <c r="G821" s="13"/>
      <c r="H821" s="13"/>
      <c r="I821" s="13"/>
      <c r="J821" s="13"/>
      <c r="K821" s="8"/>
      <c r="L821" s="9"/>
    </row>
    <row r="822">
      <c r="A822" s="10"/>
      <c r="B822" s="10"/>
      <c r="C822" s="10"/>
      <c r="D822" s="10"/>
      <c r="E822" s="29"/>
      <c r="F822" s="13"/>
      <c r="G822" s="13"/>
      <c r="H822" s="13"/>
      <c r="I822" s="13"/>
      <c r="J822" s="13"/>
      <c r="K822" s="8"/>
      <c r="L822" s="9"/>
    </row>
    <row r="823">
      <c r="A823" s="10"/>
      <c r="B823" s="10"/>
      <c r="C823" s="10"/>
      <c r="D823" s="10"/>
      <c r="E823" s="29"/>
      <c r="F823" s="13"/>
      <c r="G823" s="13"/>
      <c r="H823" s="13"/>
      <c r="I823" s="13"/>
      <c r="J823" s="13"/>
      <c r="K823" s="8"/>
      <c r="L823" s="9"/>
    </row>
    <row r="824">
      <c r="A824" s="10"/>
      <c r="B824" s="10"/>
      <c r="C824" s="10"/>
      <c r="D824" s="10"/>
      <c r="E824" s="29"/>
      <c r="F824" s="13"/>
      <c r="G824" s="13"/>
      <c r="H824" s="13"/>
      <c r="I824" s="13"/>
      <c r="J824" s="13"/>
      <c r="K824" s="8"/>
      <c r="L824" s="9"/>
    </row>
    <row r="825">
      <c r="A825" s="10"/>
      <c r="B825" s="10"/>
      <c r="C825" s="10"/>
      <c r="D825" s="10"/>
      <c r="E825" s="29"/>
      <c r="F825" s="13"/>
      <c r="G825" s="13"/>
      <c r="H825" s="13"/>
      <c r="I825" s="13"/>
      <c r="J825" s="13"/>
      <c r="K825" s="8"/>
      <c r="L825" s="9"/>
    </row>
    <row r="826">
      <c r="A826" s="10"/>
      <c r="B826" s="10"/>
      <c r="C826" s="10"/>
      <c r="D826" s="10"/>
      <c r="E826" s="29"/>
      <c r="F826" s="13"/>
      <c r="G826" s="13"/>
      <c r="H826" s="13"/>
      <c r="I826" s="13"/>
      <c r="J826" s="13"/>
      <c r="K826" s="8"/>
      <c r="L826" s="9"/>
    </row>
    <row r="827">
      <c r="A827" s="10"/>
      <c r="B827" s="10"/>
      <c r="C827" s="10"/>
      <c r="D827" s="10"/>
      <c r="E827" s="29"/>
      <c r="F827" s="13"/>
      <c r="G827" s="13"/>
      <c r="H827" s="13"/>
      <c r="I827" s="13"/>
      <c r="J827" s="13"/>
      <c r="K827" s="8"/>
      <c r="L827" s="9"/>
    </row>
    <row r="828">
      <c r="A828" s="10"/>
      <c r="B828" s="10"/>
      <c r="C828" s="10"/>
      <c r="D828" s="10"/>
      <c r="E828" s="29"/>
      <c r="F828" s="13"/>
      <c r="G828" s="13"/>
      <c r="H828" s="13"/>
      <c r="I828" s="13"/>
      <c r="J828" s="13"/>
      <c r="K828" s="8"/>
      <c r="L828" s="9"/>
    </row>
    <row r="829">
      <c r="A829" s="10"/>
      <c r="B829" s="10"/>
      <c r="C829" s="10"/>
      <c r="D829" s="10"/>
      <c r="E829" s="29"/>
      <c r="F829" s="13"/>
      <c r="G829" s="13"/>
      <c r="H829" s="13"/>
      <c r="I829" s="13"/>
      <c r="J829" s="13"/>
      <c r="K829" s="8"/>
      <c r="L829" s="9"/>
    </row>
    <row r="830">
      <c r="A830" s="10"/>
      <c r="B830" s="10"/>
      <c r="C830" s="10"/>
      <c r="D830" s="10"/>
      <c r="E830" s="29"/>
      <c r="F830" s="13"/>
      <c r="G830" s="13"/>
      <c r="H830" s="13"/>
      <c r="I830" s="13"/>
      <c r="J830" s="13"/>
      <c r="K830" s="8"/>
      <c r="L830" s="9"/>
    </row>
    <row r="831">
      <c r="A831" s="10"/>
      <c r="B831" s="10"/>
      <c r="C831" s="10"/>
      <c r="D831" s="10"/>
      <c r="E831" s="29"/>
      <c r="F831" s="13"/>
      <c r="G831" s="13"/>
      <c r="H831" s="13"/>
      <c r="I831" s="13"/>
      <c r="J831" s="13"/>
      <c r="K831" s="8"/>
      <c r="L831" s="9"/>
    </row>
    <row r="832">
      <c r="A832" s="10"/>
      <c r="B832" s="10"/>
      <c r="C832" s="10"/>
      <c r="D832" s="10"/>
      <c r="E832" s="29"/>
      <c r="F832" s="13"/>
      <c r="G832" s="13"/>
      <c r="H832" s="13"/>
      <c r="I832" s="13"/>
      <c r="J832" s="13"/>
      <c r="K832" s="8"/>
      <c r="L832" s="9"/>
    </row>
    <row r="833">
      <c r="A833" s="10"/>
      <c r="B833" s="10"/>
      <c r="C833" s="10"/>
      <c r="D833" s="10"/>
      <c r="E833" s="29"/>
      <c r="F833" s="13"/>
      <c r="G833" s="13"/>
      <c r="H833" s="13"/>
      <c r="I833" s="13"/>
      <c r="J833" s="13"/>
      <c r="K833" s="8"/>
      <c r="L833" s="9"/>
    </row>
    <row r="834">
      <c r="A834" s="10"/>
      <c r="B834" s="10"/>
      <c r="C834" s="10"/>
      <c r="D834" s="10"/>
      <c r="E834" s="29"/>
      <c r="F834" s="13"/>
      <c r="G834" s="13"/>
      <c r="H834" s="13"/>
      <c r="I834" s="13"/>
      <c r="J834" s="13"/>
      <c r="K834" s="8"/>
      <c r="L834" s="9"/>
    </row>
    <row r="835">
      <c r="A835" s="10"/>
      <c r="B835" s="10"/>
      <c r="C835" s="10"/>
      <c r="D835" s="10"/>
      <c r="E835" s="29"/>
      <c r="F835" s="13"/>
      <c r="G835" s="13"/>
      <c r="H835" s="13"/>
      <c r="I835" s="13"/>
      <c r="J835" s="13"/>
      <c r="K835" s="8"/>
      <c r="L835" s="9"/>
    </row>
    <row r="836">
      <c r="A836" s="10"/>
      <c r="B836" s="10"/>
      <c r="C836" s="10"/>
      <c r="D836" s="10"/>
      <c r="E836" s="29"/>
      <c r="F836" s="13"/>
      <c r="G836" s="13"/>
      <c r="H836" s="13"/>
      <c r="I836" s="13"/>
      <c r="J836" s="13"/>
      <c r="K836" s="8"/>
      <c r="L836" s="9"/>
    </row>
    <row r="837">
      <c r="A837" s="10"/>
      <c r="B837" s="10"/>
      <c r="C837" s="10"/>
      <c r="D837" s="10"/>
      <c r="E837" s="29"/>
      <c r="F837" s="13"/>
      <c r="G837" s="13"/>
      <c r="H837" s="13"/>
      <c r="I837" s="13"/>
      <c r="J837" s="13"/>
      <c r="K837" s="8"/>
      <c r="L837" s="9"/>
    </row>
    <row r="838">
      <c r="A838" s="10"/>
      <c r="B838" s="10"/>
      <c r="C838" s="10"/>
      <c r="D838" s="10"/>
      <c r="E838" s="29"/>
      <c r="F838" s="13"/>
      <c r="G838" s="13"/>
      <c r="H838" s="13"/>
      <c r="I838" s="13"/>
      <c r="J838" s="13"/>
      <c r="K838" s="8"/>
      <c r="L838" s="9"/>
    </row>
    <row r="839">
      <c r="A839" s="10"/>
      <c r="B839" s="10"/>
      <c r="C839" s="10"/>
      <c r="D839" s="10"/>
      <c r="E839" s="29"/>
      <c r="F839" s="13"/>
      <c r="G839" s="13"/>
      <c r="H839" s="13"/>
      <c r="I839" s="13"/>
      <c r="J839" s="13"/>
      <c r="K839" s="8"/>
      <c r="L839" s="9"/>
    </row>
    <row r="840">
      <c r="A840" s="10"/>
      <c r="B840" s="10"/>
      <c r="C840" s="10"/>
      <c r="D840" s="10"/>
      <c r="E840" s="29"/>
      <c r="F840" s="13"/>
      <c r="G840" s="13"/>
      <c r="H840" s="13"/>
      <c r="I840" s="13"/>
      <c r="J840" s="13"/>
      <c r="K840" s="8"/>
      <c r="L840" s="9"/>
    </row>
    <row r="841">
      <c r="A841" s="10"/>
      <c r="B841" s="10"/>
      <c r="C841" s="10"/>
      <c r="D841" s="10"/>
      <c r="E841" s="29"/>
      <c r="F841" s="13"/>
      <c r="G841" s="13"/>
      <c r="H841" s="13"/>
      <c r="I841" s="13"/>
      <c r="J841" s="13"/>
      <c r="K841" s="8"/>
      <c r="L841" s="9"/>
    </row>
    <row r="842">
      <c r="A842" s="10"/>
      <c r="B842" s="10"/>
      <c r="C842" s="10"/>
      <c r="D842" s="10"/>
      <c r="E842" s="29"/>
      <c r="F842" s="13"/>
      <c r="G842" s="13"/>
      <c r="H842" s="13"/>
      <c r="I842" s="13"/>
      <c r="J842" s="13"/>
      <c r="K842" s="8"/>
      <c r="L842" s="9"/>
    </row>
    <row r="843">
      <c r="A843" s="10"/>
      <c r="B843" s="10"/>
      <c r="C843" s="10"/>
      <c r="D843" s="10"/>
      <c r="E843" s="29"/>
      <c r="F843" s="13"/>
      <c r="G843" s="13"/>
      <c r="H843" s="13"/>
      <c r="I843" s="13"/>
      <c r="J843" s="13"/>
      <c r="K843" s="8"/>
      <c r="L843" s="9"/>
    </row>
    <row r="844">
      <c r="A844" s="10"/>
      <c r="B844" s="10"/>
      <c r="C844" s="10"/>
      <c r="D844" s="10"/>
      <c r="E844" s="29"/>
      <c r="F844" s="13"/>
      <c r="G844" s="13"/>
      <c r="H844" s="13"/>
      <c r="I844" s="13"/>
      <c r="J844" s="13"/>
      <c r="K844" s="8"/>
      <c r="L844" s="9"/>
    </row>
    <row r="845">
      <c r="A845" s="10"/>
      <c r="B845" s="10"/>
      <c r="C845" s="10"/>
      <c r="D845" s="10"/>
      <c r="E845" s="29"/>
      <c r="F845" s="13"/>
      <c r="G845" s="13"/>
      <c r="H845" s="13"/>
      <c r="I845" s="13"/>
      <c r="J845" s="13"/>
      <c r="K845" s="8"/>
      <c r="L845" s="9"/>
    </row>
    <row r="846">
      <c r="A846" s="10"/>
      <c r="B846" s="10"/>
      <c r="C846" s="10"/>
      <c r="D846" s="10"/>
      <c r="E846" s="29"/>
      <c r="F846" s="13"/>
      <c r="G846" s="13"/>
      <c r="H846" s="13"/>
      <c r="I846" s="13"/>
      <c r="J846" s="13"/>
      <c r="K846" s="8"/>
      <c r="L846" s="9"/>
    </row>
    <row r="847">
      <c r="A847" s="10"/>
      <c r="B847" s="10"/>
      <c r="C847" s="10"/>
      <c r="D847" s="10"/>
      <c r="E847" s="29"/>
      <c r="F847" s="13"/>
      <c r="G847" s="13"/>
      <c r="H847" s="13"/>
      <c r="I847" s="13"/>
      <c r="J847" s="13"/>
      <c r="K847" s="8"/>
      <c r="L847" s="9"/>
    </row>
    <row r="848">
      <c r="A848" s="10"/>
      <c r="B848" s="10"/>
      <c r="C848" s="10"/>
      <c r="D848" s="10"/>
      <c r="E848" s="29"/>
      <c r="F848" s="13"/>
      <c r="G848" s="13"/>
      <c r="H848" s="13"/>
      <c r="I848" s="13"/>
      <c r="J848" s="13"/>
      <c r="K848" s="8"/>
      <c r="L848" s="9"/>
    </row>
    <row r="849">
      <c r="A849" s="10"/>
      <c r="B849" s="10"/>
      <c r="C849" s="10"/>
      <c r="D849" s="10"/>
      <c r="E849" s="29"/>
      <c r="F849" s="13"/>
      <c r="G849" s="13"/>
      <c r="H849" s="13"/>
      <c r="I849" s="13"/>
      <c r="J849" s="13"/>
      <c r="K849" s="8"/>
      <c r="L849" s="9"/>
    </row>
    <row r="850">
      <c r="A850" s="10"/>
      <c r="B850" s="10"/>
      <c r="C850" s="10"/>
      <c r="D850" s="10"/>
      <c r="E850" s="29"/>
      <c r="F850" s="13"/>
      <c r="G850" s="13"/>
      <c r="H850" s="13"/>
      <c r="I850" s="13"/>
      <c r="J850" s="13"/>
      <c r="K850" s="8"/>
      <c r="L850" s="9"/>
    </row>
    <row r="851">
      <c r="A851" s="10"/>
      <c r="B851" s="10"/>
      <c r="C851" s="10"/>
      <c r="D851" s="10"/>
      <c r="E851" s="29"/>
      <c r="F851" s="13"/>
      <c r="G851" s="13"/>
      <c r="H851" s="13"/>
      <c r="I851" s="13"/>
      <c r="J851" s="13"/>
      <c r="K851" s="8"/>
      <c r="L851" s="9"/>
    </row>
    <row r="852">
      <c r="A852" s="10"/>
      <c r="B852" s="10"/>
      <c r="C852" s="10"/>
      <c r="D852" s="10"/>
      <c r="E852" s="29"/>
      <c r="F852" s="13"/>
      <c r="G852" s="13"/>
      <c r="H852" s="13"/>
      <c r="I852" s="13"/>
      <c r="J852" s="13"/>
      <c r="K852" s="8"/>
      <c r="L852" s="9"/>
    </row>
    <row r="853">
      <c r="A853" s="10"/>
      <c r="B853" s="10"/>
      <c r="C853" s="10"/>
      <c r="D853" s="10"/>
      <c r="E853" s="29"/>
      <c r="F853" s="13"/>
      <c r="G853" s="13"/>
      <c r="H853" s="13"/>
      <c r="I853" s="13"/>
      <c r="J853" s="13"/>
      <c r="K853" s="8"/>
      <c r="L853" s="9"/>
    </row>
    <row r="854">
      <c r="A854" s="10"/>
      <c r="B854" s="10"/>
      <c r="C854" s="10"/>
      <c r="D854" s="10"/>
      <c r="E854" s="29"/>
      <c r="F854" s="13"/>
      <c r="G854" s="13"/>
      <c r="H854" s="13"/>
      <c r="I854" s="13"/>
      <c r="J854" s="13"/>
      <c r="K854" s="8"/>
      <c r="L854" s="9"/>
    </row>
    <row r="855">
      <c r="A855" s="10"/>
      <c r="B855" s="10"/>
      <c r="C855" s="10"/>
      <c r="D855" s="10"/>
      <c r="E855" s="29"/>
      <c r="F855" s="13"/>
      <c r="G855" s="13"/>
      <c r="H855" s="13"/>
      <c r="I855" s="13"/>
      <c r="J855" s="13"/>
      <c r="K855" s="8"/>
      <c r="L855" s="9"/>
    </row>
    <row r="856">
      <c r="A856" s="10"/>
      <c r="B856" s="10"/>
      <c r="C856" s="10"/>
      <c r="D856" s="10"/>
      <c r="E856" s="29"/>
      <c r="F856" s="13"/>
      <c r="G856" s="13"/>
      <c r="H856" s="13"/>
      <c r="I856" s="13"/>
      <c r="J856" s="13"/>
      <c r="K856" s="8"/>
      <c r="L856" s="9"/>
    </row>
    <row r="857">
      <c r="A857" s="10"/>
      <c r="B857" s="10"/>
      <c r="C857" s="10"/>
      <c r="D857" s="10"/>
      <c r="E857" s="29"/>
      <c r="F857" s="13"/>
      <c r="G857" s="13"/>
      <c r="H857" s="13"/>
      <c r="I857" s="13"/>
      <c r="J857" s="13"/>
      <c r="K857" s="8"/>
      <c r="L857" s="9"/>
    </row>
    <row r="858">
      <c r="A858" s="10"/>
      <c r="B858" s="10"/>
      <c r="C858" s="10"/>
      <c r="D858" s="10"/>
      <c r="E858" s="29"/>
      <c r="F858" s="13"/>
      <c r="G858" s="13"/>
      <c r="H858" s="13"/>
      <c r="I858" s="13"/>
      <c r="J858" s="13"/>
      <c r="K858" s="8"/>
      <c r="L858" s="9"/>
    </row>
    <row r="859">
      <c r="A859" s="10"/>
      <c r="B859" s="10"/>
      <c r="C859" s="10"/>
      <c r="D859" s="10"/>
      <c r="E859" s="29"/>
      <c r="F859" s="13"/>
      <c r="G859" s="13"/>
      <c r="H859" s="13"/>
      <c r="I859" s="13"/>
      <c r="J859" s="13"/>
      <c r="K859" s="8"/>
      <c r="L859" s="9"/>
    </row>
    <row r="860">
      <c r="A860" s="10"/>
      <c r="B860" s="10"/>
      <c r="C860" s="10"/>
      <c r="D860" s="10"/>
      <c r="E860" s="29"/>
      <c r="F860" s="13"/>
      <c r="G860" s="13"/>
      <c r="H860" s="13"/>
      <c r="I860" s="13"/>
      <c r="J860" s="13"/>
      <c r="K860" s="8"/>
      <c r="L860" s="9"/>
    </row>
    <row r="861">
      <c r="A861" s="10"/>
      <c r="B861" s="10"/>
      <c r="C861" s="10"/>
      <c r="D861" s="10"/>
      <c r="E861" s="29"/>
      <c r="F861" s="13"/>
      <c r="G861" s="13"/>
      <c r="H861" s="13"/>
      <c r="I861" s="13"/>
      <c r="J861" s="13"/>
      <c r="K861" s="8"/>
      <c r="L861" s="9"/>
    </row>
    <row r="862">
      <c r="A862" s="10"/>
      <c r="B862" s="10"/>
      <c r="C862" s="10"/>
      <c r="D862" s="10"/>
      <c r="E862" s="29"/>
      <c r="F862" s="13"/>
      <c r="G862" s="13"/>
      <c r="H862" s="13"/>
      <c r="I862" s="13"/>
      <c r="J862" s="13"/>
      <c r="K862" s="8"/>
      <c r="L862" s="9"/>
    </row>
    <row r="863">
      <c r="A863" s="10"/>
      <c r="B863" s="10"/>
      <c r="C863" s="10"/>
      <c r="D863" s="10"/>
      <c r="E863" s="29"/>
      <c r="F863" s="13"/>
      <c r="G863" s="13"/>
      <c r="H863" s="13"/>
      <c r="I863" s="13"/>
      <c r="J863" s="13"/>
      <c r="K863" s="8"/>
      <c r="L863" s="9"/>
    </row>
    <row r="864">
      <c r="A864" s="10"/>
      <c r="B864" s="10"/>
      <c r="C864" s="10"/>
      <c r="D864" s="10"/>
      <c r="E864" s="29"/>
      <c r="F864" s="13"/>
      <c r="G864" s="13"/>
      <c r="H864" s="13"/>
      <c r="I864" s="13"/>
      <c r="J864" s="13"/>
      <c r="K864" s="8"/>
      <c r="L864" s="9"/>
    </row>
    <row r="865">
      <c r="A865" s="10"/>
      <c r="B865" s="10"/>
      <c r="C865" s="10"/>
      <c r="D865" s="10"/>
      <c r="E865" s="29"/>
      <c r="F865" s="13"/>
      <c r="G865" s="13"/>
      <c r="H865" s="13"/>
      <c r="I865" s="13"/>
      <c r="J865" s="13"/>
      <c r="K865" s="8"/>
      <c r="L865" s="9"/>
    </row>
    <row r="866">
      <c r="A866" s="10"/>
      <c r="B866" s="10"/>
      <c r="C866" s="10"/>
      <c r="D866" s="10"/>
      <c r="E866" s="29"/>
      <c r="F866" s="13"/>
      <c r="G866" s="13"/>
      <c r="H866" s="13"/>
      <c r="I866" s="13"/>
      <c r="J866" s="13"/>
      <c r="K866" s="8"/>
      <c r="L866" s="9"/>
    </row>
    <row r="867">
      <c r="A867" s="10"/>
      <c r="B867" s="10"/>
      <c r="C867" s="10"/>
      <c r="D867" s="10"/>
      <c r="E867" s="29"/>
      <c r="F867" s="13"/>
      <c r="G867" s="13"/>
      <c r="H867" s="13"/>
      <c r="I867" s="13"/>
      <c r="J867" s="13"/>
      <c r="K867" s="8"/>
      <c r="L867" s="9"/>
    </row>
    <row r="868">
      <c r="A868" s="10"/>
      <c r="B868" s="10"/>
      <c r="C868" s="10"/>
      <c r="D868" s="10"/>
      <c r="E868" s="29"/>
      <c r="F868" s="13"/>
      <c r="G868" s="13"/>
      <c r="H868" s="13"/>
      <c r="I868" s="13"/>
      <c r="J868" s="13"/>
      <c r="K868" s="8"/>
      <c r="L868" s="9"/>
    </row>
    <row r="869">
      <c r="A869" s="10"/>
      <c r="B869" s="10"/>
      <c r="C869" s="10"/>
      <c r="D869" s="10"/>
      <c r="E869" s="29"/>
      <c r="F869" s="13"/>
      <c r="G869" s="13"/>
      <c r="H869" s="13"/>
      <c r="I869" s="13"/>
      <c r="J869" s="13"/>
      <c r="K869" s="8"/>
      <c r="L869" s="9"/>
    </row>
    <row r="870">
      <c r="A870" s="10"/>
      <c r="B870" s="10"/>
      <c r="C870" s="10"/>
      <c r="D870" s="10"/>
      <c r="E870" s="29"/>
      <c r="F870" s="13"/>
      <c r="G870" s="13"/>
      <c r="H870" s="13"/>
      <c r="I870" s="13"/>
      <c r="J870" s="13"/>
      <c r="K870" s="8"/>
      <c r="L870" s="9"/>
    </row>
    <row r="871">
      <c r="A871" s="10"/>
      <c r="B871" s="10"/>
      <c r="C871" s="10"/>
      <c r="D871" s="10"/>
      <c r="E871" s="29"/>
      <c r="F871" s="13"/>
      <c r="G871" s="13"/>
      <c r="H871" s="13"/>
      <c r="I871" s="13"/>
      <c r="J871" s="13"/>
      <c r="K871" s="8"/>
      <c r="L871" s="9"/>
    </row>
    <row r="872">
      <c r="A872" s="10"/>
      <c r="B872" s="10"/>
      <c r="C872" s="10"/>
      <c r="D872" s="10"/>
      <c r="E872" s="29"/>
      <c r="F872" s="13"/>
      <c r="G872" s="13"/>
      <c r="H872" s="13"/>
      <c r="I872" s="13"/>
      <c r="J872" s="13"/>
      <c r="K872" s="8"/>
      <c r="L872" s="9"/>
    </row>
    <row r="873">
      <c r="A873" s="10"/>
      <c r="B873" s="10"/>
      <c r="C873" s="10"/>
      <c r="D873" s="10"/>
      <c r="E873" s="29"/>
      <c r="F873" s="13"/>
      <c r="G873" s="13"/>
      <c r="H873" s="13"/>
      <c r="I873" s="13"/>
      <c r="J873" s="13"/>
      <c r="K873" s="8"/>
      <c r="L873" s="9"/>
    </row>
    <row r="874">
      <c r="A874" s="10"/>
      <c r="B874" s="10"/>
      <c r="C874" s="10"/>
      <c r="D874" s="10"/>
      <c r="E874" s="29"/>
      <c r="F874" s="13"/>
      <c r="G874" s="13"/>
      <c r="H874" s="13"/>
      <c r="I874" s="13"/>
      <c r="J874" s="13"/>
      <c r="K874" s="8"/>
      <c r="L874" s="9"/>
    </row>
    <row r="875">
      <c r="A875" s="10"/>
      <c r="B875" s="10"/>
      <c r="C875" s="10"/>
      <c r="D875" s="10"/>
      <c r="E875" s="29"/>
      <c r="F875" s="13"/>
      <c r="G875" s="13"/>
      <c r="H875" s="13"/>
      <c r="I875" s="13"/>
      <c r="J875" s="13"/>
      <c r="K875" s="8"/>
      <c r="L875" s="9"/>
    </row>
    <row r="876">
      <c r="A876" s="10"/>
      <c r="B876" s="10"/>
      <c r="C876" s="10"/>
      <c r="D876" s="10"/>
      <c r="E876" s="29"/>
      <c r="F876" s="13"/>
      <c r="G876" s="13"/>
      <c r="H876" s="13"/>
      <c r="I876" s="13"/>
      <c r="J876" s="13"/>
      <c r="K876" s="8"/>
      <c r="L876" s="9"/>
    </row>
    <row r="877">
      <c r="A877" s="10"/>
      <c r="B877" s="10"/>
      <c r="C877" s="10"/>
      <c r="D877" s="10"/>
      <c r="E877" s="29"/>
      <c r="F877" s="13"/>
      <c r="G877" s="13"/>
      <c r="H877" s="13"/>
      <c r="I877" s="13"/>
      <c r="J877" s="13"/>
      <c r="K877" s="8"/>
      <c r="L877" s="9"/>
    </row>
    <row r="878">
      <c r="A878" s="10"/>
      <c r="B878" s="10"/>
      <c r="C878" s="10"/>
      <c r="D878" s="10"/>
      <c r="E878" s="29"/>
      <c r="F878" s="13"/>
      <c r="G878" s="13"/>
      <c r="H878" s="13"/>
      <c r="I878" s="13"/>
      <c r="J878" s="13"/>
      <c r="K878" s="8"/>
      <c r="L878" s="9"/>
    </row>
    <row r="879">
      <c r="A879" s="10"/>
      <c r="B879" s="10"/>
      <c r="C879" s="10"/>
      <c r="D879" s="10"/>
      <c r="E879" s="29"/>
      <c r="F879" s="13"/>
      <c r="G879" s="13"/>
      <c r="H879" s="13"/>
      <c r="I879" s="13"/>
      <c r="J879" s="13"/>
      <c r="K879" s="8"/>
      <c r="L879" s="9"/>
    </row>
    <row r="880">
      <c r="A880" s="10"/>
      <c r="B880" s="10"/>
      <c r="C880" s="10"/>
      <c r="D880" s="10"/>
      <c r="E880" s="29"/>
      <c r="F880" s="13"/>
      <c r="G880" s="13"/>
      <c r="H880" s="13"/>
      <c r="I880" s="13"/>
      <c r="J880" s="13"/>
      <c r="K880" s="8"/>
      <c r="L880" s="9"/>
    </row>
    <row r="881">
      <c r="A881" s="10"/>
      <c r="B881" s="10"/>
      <c r="C881" s="10"/>
      <c r="D881" s="10"/>
      <c r="E881" s="29"/>
      <c r="F881" s="13"/>
      <c r="G881" s="13"/>
      <c r="H881" s="13"/>
      <c r="I881" s="13"/>
      <c r="J881" s="13"/>
      <c r="K881" s="8"/>
      <c r="L881" s="9"/>
    </row>
    <row r="882">
      <c r="A882" s="10"/>
      <c r="B882" s="10"/>
      <c r="C882" s="10"/>
      <c r="D882" s="10"/>
      <c r="E882" s="29"/>
      <c r="F882" s="13"/>
      <c r="G882" s="13"/>
      <c r="H882" s="13"/>
      <c r="I882" s="13"/>
      <c r="J882" s="13"/>
      <c r="K882" s="8"/>
      <c r="L882" s="9"/>
    </row>
    <row r="883">
      <c r="A883" s="10"/>
      <c r="B883" s="10"/>
      <c r="C883" s="10"/>
      <c r="D883" s="10"/>
      <c r="E883" s="29"/>
      <c r="F883" s="13"/>
      <c r="G883" s="13"/>
      <c r="H883" s="13"/>
      <c r="I883" s="13"/>
      <c r="J883" s="13"/>
      <c r="K883" s="8"/>
      <c r="L883" s="9"/>
    </row>
    <row r="884">
      <c r="A884" s="10"/>
      <c r="B884" s="10"/>
      <c r="C884" s="10"/>
      <c r="D884" s="10"/>
      <c r="E884" s="29"/>
      <c r="F884" s="13"/>
      <c r="G884" s="13"/>
      <c r="H884" s="13"/>
      <c r="I884" s="13"/>
      <c r="J884" s="13"/>
      <c r="K884" s="8"/>
      <c r="L884" s="9"/>
    </row>
    <row r="885">
      <c r="A885" s="10"/>
      <c r="B885" s="10"/>
      <c r="C885" s="10"/>
      <c r="D885" s="10"/>
      <c r="E885" s="29"/>
      <c r="F885" s="13"/>
      <c r="G885" s="13"/>
      <c r="H885" s="13"/>
      <c r="I885" s="13"/>
      <c r="J885" s="13"/>
      <c r="K885" s="8"/>
      <c r="L885" s="9"/>
    </row>
    <row r="886">
      <c r="A886" s="10"/>
      <c r="B886" s="10"/>
      <c r="C886" s="10"/>
      <c r="D886" s="10"/>
      <c r="E886" s="29"/>
      <c r="F886" s="13"/>
      <c r="G886" s="13"/>
      <c r="H886" s="13"/>
      <c r="I886" s="13"/>
      <c r="J886" s="13"/>
      <c r="K886" s="8"/>
      <c r="L886" s="9"/>
    </row>
    <row r="887">
      <c r="A887" s="10"/>
      <c r="B887" s="10"/>
      <c r="C887" s="10"/>
      <c r="D887" s="10"/>
      <c r="E887" s="29"/>
      <c r="F887" s="13"/>
      <c r="G887" s="13"/>
      <c r="H887" s="13"/>
      <c r="I887" s="13"/>
      <c r="J887" s="13"/>
      <c r="K887" s="8"/>
      <c r="L887" s="9"/>
    </row>
    <row r="888">
      <c r="A888" s="10"/>
      <c r="B888" s="10"/>
      <c r="C888" s="10"/>
      <c r="D888" s="10"/>
      <c r="E888" s="29"/>
      <c r="F888" s="13"/>
      <c r="G888" s="13"/>
      <c r="H888" s="13"/>
      <c r="I888" s="13"/>
      <c r="J888" s="13"/>
      <c r="K888" s="8"/>
      <c r="L888" s="9"/>
    </row>
    <row r="889">
      <c r="A889" s="10"/>
      <c r="B889" s="10"/>
      <c r="C889" s="10"/>
      <c r="D889" s="10"/>
      <c r="E889" s="29"/>
      <c r="F889" s="13"/>
      <c r="G889" s="13"/>
      <c r="H889" s="13"/>
      <c r="I889" s="13"/>
      <c r="J889" s="13"/>
      <c r="K889" s="8"/>
      <c r="L889" s="9"/>
    </row>
    <row r="890">
      <c r="A890" s="10"/>
      <c r="B890" s="10"/>
      <c r="C890" s="10"/>
      <c r="D890" s="10"/>
      <c r="E890" s="29"/>
      <c r="F890" s="13"/>
      <c r="G890" s="13"/>
      <c r="H890" s="13"/>
      <c r="I890" s="13"/>
      <c r="J890" s="13"/>
      <c r="K890" s="8"/>
      <c r="L890" s="9"/>
    </row>
    <row r="891">
      <c r="A891" s="10"/>
      <c r="B891" s="10"/>
      <c r="C891" s="10"/>
      <c r="D891" s="10"/>
      <c r="E891" s="29"/>
      <c r="F891" s="13"/>
      <c r="G891" s="13"/>
      <c r="H891" s="13"/>
      <c r="I891" s="13"/>
      <c r="J891" s="13"/>
      <c r="K891" s="8"/>
      <c r="L891" s="9"/>
    </row>
    <row r="892">
      <c r="A892" s="10"/>
      <c r="B892" s="10"/>
      <c r="C892" s="10"/>
      <c r="D892" s="10"/>
      <c r="E892" s="29"/>
      <c r="F892" s="13"/>
      <c r="G892" s="13"/>
      <c r="H892" s="13"/>
      <c r="I892" s="13"/>
      <c r="J892" s="13"/>
      <c r="K892" s="8"/>
      <c r="L892" s="9"/>
    </row>
    <row r="893">
      <c r="A893" s="10"/>
      <c r="B893" s="10"/>
      <c r="C893" s="10"/>
      <c r="D893" s="10"/>
      <c r="E893" s="29"/>
      <c r="F893" s="13"/>
      <c r="G893" s="13"/>
      <c r="H893" s="13"/>
      <c r="I893" s="13"/>
      <c r="J893" s="13"/>
      <c r="K893" s="8"/>
      <c r="L893" s="9"/>
    </row>
    <row r="894">
      <c r="A894" s="10"/>
      <c r="B894" s="10"/>
      <c r="C894" s="10"/>
      <c r="D894" s="10"/>
      <c r="E894" s="29"/>
      <c r="F894" s="13"/>
      <c r="G894" s="13"/>
      <c r="H894" s="13"/>
      <c r="I894" s="13"/>
      <c r="J894" s="13"/>
      <c r="K894" s="8"/>
      <c r="L894" s="9"/>
    </row>
    <row r="895">
      <c r="A895" s="10"/>
      <c r="B895" s="10"/>
      <c r="C895" s="10"/>
      <c r="D895" s="10"/>
      <c r="E895" s="29"/>
      <c r="F895" s="13"/>
      <c r="G895" s="13"/>
      <c r="H895" s="13"/>
      <c r="I895" s="13"/>
      <c r="J895" s="13"/>
      <c r="K895" s="8"/>
      <c r="L895" s="9"/>
    </row>
    <row r="896">
      <c r="A896" s="10"/>
      <c r="B896" s="10"/>
      <c r="C896" s="10"/>
      <c r="D896" s="10"/>
      <c r="E896" s="29"/>
      <c r="F896" s="13"/>
      <c r="G896" s="13"/>
      <c r="H896" s="13"/>
      <c r="I896" s="13"/>
      <c r="J896" s="13"/>
      <c r="K896" s="8"/>
      <c r="L896" s="9"/>
    </row>
    <row r="897">
      <c r="A897" s="10"/>
      <c r="B897" s="10"/>
      <c r="C897" s="10"/>
      <c r="D897" s="10"/>
      <c r="E897" s="29"/>
      <c r="F897" s="13"/>
      <c r="G897" s="13"/>
      <c r="H897" s="13"/>
      <c r="I897" s="13"/>
      <c r="J897" s="13"/>
      <c r="K897" s="8"/>
      <c r="L897" s="9"/>
    </row>
    <row r="898">
      <c r="A898" s="10"/>
      <c r="B898" s="10"/>
      <c r="C898" s="10"/>
      <c r="D898" s="10"/>
      <c r="E898" s="29"/>
      <c r="F898" s="13"/>
      <c r="G898" s="13"/>
      <c r="H898" s="13"/>
      <c r="I898" s="13"/>
      <c r="J898" s="13"/>
      <c r="K898" s="8"/>
      <c r="L898" s="9"/>
    </row>
    <row r="899">
      <c r="A899" s="10"/>
      <c r="B899" s="10"/>
      <c r="C899" s="10"/>
      <c r="D899" s="10"/>
      <c r="E899" s="29"/>
      <c r="F899" s="13"/>
      <c r="G899" s="13"/>
      <c r="H899" s="13"/>
      <c r="I899" s="13"/>
      <c r="J899" s="13"/>
      <c r="K899" s="8"/>
      <c r="L899" s="9"/>
    </row>
    <row r="900">
      <c r="A900" s="10"/>
      <c r="B900" s="10"/>
      <c r="C900" s="10"/>
      <c r="D900" s="10"/>
      <c r="E900" s="29"/>
      <c r="F900" s="13"/>
      <c r="G900" s="13"/>
      <c r="H900" s="13"/>
      <c r="I900" s="13"/>
      <c r="J900" s="13"/>
      <c r="K900" s="8"/>
      <c r="L900" s="9"/>
    </row>
    <row r="901">
      <c r="A901" s="10"/>
      <c r="B901" s="10"/>
      <c r="C901" s="10"/>
      <c r="D901" s="10"/>
      <c r="E901" s="29"/>
      <c r="F901" s="13"/>
      <c r="G901" s="13"/>
      <c r="H901" s="13"/>
      <c r="I901" s="13"/>
      <c r="J901" s="13"/>
      <c r="K901" s="8"/>
      <c r="L901" s="9"/>
    </row>
    <row r="902">
      <c r="A902" s="10"/>
      <c r="B902" s="10"/>
      <c r="C902" s="10"/>
      <c r="D902" s="10"/>
      <c r="E902" s="29"/>
      <c r="F902" s="13"/>
      <c r="G902" s="13"/>
      <c r="H902" s="13"/>
      <c r="I902" s="13"/>
      <c r="J902" s="13"/>
      <c r="K902" s="8"/>
      <c r="L902" s="9"/>
    </row>
    <row r="903">
      <c r="A903" s="10"/>
      <c r="B903" s="10"/>
      <c r="C903" s="10"/>
      <c r="D903" s="10"/>
      <c r="E903" s="29"/>
      <c r="F903" s="13"/>
      <c r="G903" s="13"/>
      <c r="H903" s="13"/>
      <c r="I903" s="13"/>
      <c r="J903" s="13"/>
      <c r="K903" s="8"/>
      <c r="L903" s="9"/>
    </row>
    <row r="904">
      <c r="A904" s="10"/>
      <c r="B904" s="10"/>
      <c r="C904" s="10"/>
      <c r="D904" s="10"/>
      <c r="E904" s="29"/>
      <c r="F904" s="13"/>
      <c r="G904" s="13"/>
      <c r="H904" s="13"/>
      <c r="I904" s="13"/>
      <c r="J904" s="13"/>
      <c r="K904" s="8"/>
      <c r="L904" s="9"/>
    </row>
    <row r="905">
      <c r="A905" s="10"/>
      <c r="B905" s="10"/>
      <c r="C905" s="10"/>
      <c r="D905" s="10"/>
      <c r="E905" s="29"/>
      <c r="F905" s="13"/>
      <c r="G905" s="13"/>
      <c r="H905" s="13"/>
      <c r="I905" s="13"/>
      <c r="J905" s="13"/>
      <c r="K905" s="8"/>
      <c r="L905" s="9"/>
    </row>
    <row r="906">
      <c r="A906" s="10"/>
      <c r="B906" s="10"/>
      <c r="C906" s="10"/>
      <c r="D906" s="10"/>
      <c r="E906" s="29"/>
      <c r="F906" s="13"/>
      <c r="G906" s="13"/>
      <c r="H906" s="13"/>
      <c r="I906" s="13"/>
      <c r="J906" s="13"/>
      <c r="K906" s="8"/>
      <c r="L906" s="9"/>
    </row>
    <row r="907">
      <c r="A907" s="10"/>
      <c r="B907" s="10"/>
      <c r="C907" s="10"/>
      <c r="D907" s="10"/>
      <c r="E907" s="29"/>
      <c r="F907" s="13"/>
      <c r="G907" s="13"/>
      <c r="H907" s="13"/>
      <c r="I907" s="13"/>
      <c r="J907" s="13"/>
      <c r="K907" s="8"/>
      <c r="L907" s="9"/>
    </row>
    <row r="908">
      <c r="A908" s="10"/>
      <c r="B908" s="10"/>
      <c r="C908" s="10"/>
      <c r="D908" s="10"/>
      <c r="E908" s="29"/>
      <c r="F908" s="13"/>
      <c r="G908" s="13"/>
      <c r="H908" s="13"/>
      <c r="I908" s="13"/>
      <c r="J908" s="13"/>
      <c r="K908" s="8"/>
      <c r="L908" s="9"/>
    </row>
    <row r="909">
      <c r="A909" s="10"/>
      <c r="B909" s="10"/>
      <c r="C909" s="10"/>
      <c r="D909" s="10"/>
      <c r="E909" s="29"/>
      <c r="F909" s="13"/>
      <c r="G909" s="13"/>
      <c r="H909" s="13"/>
      <c r="I909" s="13"/>
      <c r="J909" s="13"/>
      <c r="K909" s="8"/>
      <c r="L909" s="9"/>
    </row>
    <row r="910">
      <c r="A910" s="10"/>
      <c r="B910" s="10"/>
      <c r="C910" s="10"/>
      <c r="D910" s="10"/>
      <c r="E910" s="29"/>
      <c r="F910" s="13"/>
      <c r="G910" s="13"/>
      <c r="H910" s="13"/>
      <c r="I910" s="13"/>
      <c r="J910" s="13"/>
      <c r="K910" s="8"/>
      <c r="L910" s="9"/>
    </row>
    <row r="911">
      <c r="A911" s="10"/>
      <c r="B911" s="10"/>
      <c r="C911" s="10"/>
      <c r="D911" s="10"/>
      <c r="E911" s="29"/>
      <c r="F911" s="13"/>
      <c r="G911" s="13"/>
      <c r="H911" s="13"/>
      <c r="I911" s="13"/>
      <c r="J911" s="13"/>
      <c r="K911" s="8"/>
      <c r="L911" s="9"/>
    </row>
    <row r="912">
      <c r="A912" s="10"/>
      <c r="B912" s="10"/>
      <c r="C912" s="10"/>
      <c r="D912" s="10"/>
      <c r="E912" s="29"/>
      <c r="F912" s="13"/>
      <c r="G912" s="13"/>
      <c r="H912" s="13"/>
      <c r="I912" s="13"/>
      <c r="J912" s="13"/>
      <c r="K912" s="8"/>
      <c r="L912" s="9"/>
    </row>
    <row r="913">
      <c r="A913" s="10"/>
      <c r="B913" s="10"/>
      <c r="C913" s="10"/>
      <c r="D913" s="10"/>
      <c r="E913" s="29"/>
      <c r="F913" s="13"/>
      <c r="G913" s="13"/>
      <c r="H913" s="13"/>
      <c r="I913" s="13"/>
      <c r="J913" s="13"/>
      <c r="K913" s="8"/>
      <c r="L913" s="9"/>
    </row>
    <row r="914">
      <c r="A914" s="10"/>
      <c r="B914" s="10"/>
      <c r="C914" s="10"/>
      <c r="D914" s="10"/>
      <c r="E914" s="29"/>
      <c r="F914" s="13"/>
      <c r="G914" s="13"/>
      <c r="H914" s="13"/>
      <c r="I914" s="13"/>
      <c r="J914" s="13"/>
      <c r="K914" s="8"/>
      <c r="L914" s="9"/>
    </row>
    <row r="915">
      <c r="A915" s="10"/>
      <c r="B915" s="10"/>
      <c r="C915" s="10"/>
      <c r="D915" s="10"/>
      <c r="E915" s="29"/>
      <c r="F915" s="13"/>
      <c r="G915" s="13"/>
      <c r="H915" s="13"/>
      <c r="I915" s="13"/>
      <c r="J915" s="13"/>
      <c r="K915" s="8"/>
      <c r="L915" s="9"/>
    </row>
    <row r="916">
      <c r="A916" s="10"/>
      <c r="B916" s="10"/>
      <c r="C916" s="10"/>
      <c r="D916" s="10"/>
      <c r="E916" s="29"/>
      <c r="F916" s="13"/>
      <c r="G916" s="13"/>
      <c r="H916" s="13"/>
      <c r="I916" s="13"/>
      <c r="J916" s="13"/>
      <c r="K916" s="8"/>
      <c r="L916" s="9"/>
    </row>
    <row r="917">
      <c r="A917" s="10"/>
      <c r="B917" s="10"/>
      <c r="C917" s="10"/>
      <c r="D917" s="10"/>
      <c r="E917" s="29"/>
      <c r="F917" s="13"/>
      <c r="G917" s="13"/>
      <c r="H917" s="13"/>
      <c r="I917" s="13"/>
      <c r="J917" s="13"/>
      <c r="K917" s="8"/>
      <c r="L917" s="9"/>
    </row>
    <row r="918">
      <c r="A918" s="10"/>
      <c r="B918" s="10"/>
      <c r="C918" s="10"/>
      <c r="D918" s="10"/>
      <c r="E918" s="29"/>
      <c r="F918" s="13"/>
      <c r="G918" s="13"/>
      <c r="H918" s="13"/>
      <c r="I918" s="13"/>
      <c r="J918" s="13"/>
      <c r="K918" s="8"/>
      <c r="L918" s="9"/>
    </row>
    <row r="919">
      <c r="A919" s="10"/>
      <c r="B919" s="10"/>
      <c r="C919" s="10"/>
      <c r="D919" s="10"/>
      <c r="E919" s="29"/>
      <c r="F919" s="13"/>
      <c r="G919" s="13"/>
      <c r="H919" s="13"/>
      <c r="I919" s="13"/>
      <c r="J919" s="13"/>
      <c r="K919" s="8"/>
      <c r="L919" s="9"/>
    </row>
    <row r="920">
      <c r="A920" s="10"/>
      <c r="B920" s="10"/>
      <c r="C920" s="10"/>
      <c r="D920" s="10"/>
      <c r="E920" s="29"/>
      <c r="F920" s="13"/>
      <c r="G920" s="13"/>
      <c r="H920" s="13"/>
      <c r="I920" s="13"/>
      <c r="J920" s="13"/>
      <c r="K920" s="8"/>
      <c r="L920" s="9"/>
    </row>
    <row r="921">
      <c r="A921" s="10"/>
      <c r="B921" s="10"/>
      <c r="C921" s="10"/>
      <c r="D921" s="10"/>
      <c r="E921" s="29"/>
      <c r="F921" s="13"/>
      <c r="G921" s="13"/>
      <c r="H921" s="13"/>
      <c r="I921" s="13"/>
      <c r="J921" s="13"/>
      <c r="K921" s="8"/>
      <c r="L921" s="9"/>
    </row>
    <row r="922">
      <c r="A922" s="10"/>
      <c r="B922" s="10"/>
      <c r="C922" s="10"/>
      <c r="D922" s="10"/>
      <c r="E922" s="29"/>
      <c r="F922" s="13"/>
      <c r="G922" s="13"/>
      <c r="H922" s="13"/>
      <c r="I922" s="13"/>
      <c r="J922" s="13"/>
      <c r="K922" s="8"/>
      <c r="L922" s="9"/>
    </row>
    <row r="923">
      <c r="A923" s="10"/>
      <c r="B923" s="10"/>
      <c r="C923" s="10"/>
      <c r="D923" s="10"/>
      <c r="E923" s="29"/>
      <c r="F923" s="13"/>
      <c r="G923" s="13"/>
      <c r="H923" s="13"/>
      <c r="I923" s="13"/>
      <c r="J923" s="13"/>
      <c r="K923" s="8"/>
      <c r="L923" s="9"/>
    </row>
    <row r="924">
      <c r="A924" s="10"/>
      <c r="B924" s="10"/>
      <c r="C924" s="10"/>
      <c r="D924" s="10"/>
      <c r="E924" s="29"/>
      <c r="F924" s="13"/>
      <c r="G924" s="13"/>
      <c r="H924" s="13"/>
      <c r="I924" s="13"/>
      <c r="J924" s="13"/>
      <c r="K924" s="8"/>
      <c r="L924" s="9"/>
    </row>
    <row r="925">
      <c r="A925" s="10"/>
      <c r="B925" s="10"/>
      <c r="C925" s="10"/>
      <c r="D925" s="10"/>
      <c r="E925" s="29"/>
      <c r="F925" s="13"/>
      <c r="G925" s="13"/>
      <c r="H925" s="13"/>
      <c r="I925" s="13"/>
      <c r="J925" s="13"/>
      <c r="K925" s="8"/>
      <c r="L925" s="9"/>
    </row>
    <row r="926">
      <c r="A926" s="10"/>
      <c r="B926" s="10"/>
      <c r="C926" s="10"/>
      <c r="D926" s="10"/>
      <c r="E926" s="29"/>
      <c r="F926" s="13"/>
      <c r="G926" s="13"/>
      <c r="H926" s="13"/>
      <c r="I926" s="13"/>
      <c r="J926" s="13"/>
      <c r="K926" s="8"/>
      <c r="L926" s="9"/>
    </row>
    <row r="927">
      <c r="A927" s="10"/>
      <c r="B927" s="10"/>
      <c r="C927" s="10"/>
      <c r="D927" s="10"/>
      <c r="E927" s="29"/>
      <c r="F927" s="13"/>
      <c r="G927" s="13"/>
      <c r="H927" s="13"/>
      <c r="I927" s="13"/>
      <c r="J927" s="13"/>
      <c r="K927" s="8"/>
      <c r="L927" s="9"/>
    </row>
    <row r="928">
      <c r="A928" s="10"/>
      <c r="B928" s="10"/>
      <c r="C928" s="10"/>
      <c r="D928" s="10"/>
      <c r="E928" s="29"/>
      <c r="F928" s="13"/>
      <c r="G928" s="13"/>
      <c r="H928" s="13"/>
      <c r="I928" s="13"/>
      <c r="J928" s="13"/>
      <c r="K928" s="8"/>
      <c r="L928" s="9"/>
    </row>
    <row r="929">
      <c r="A929" s="10"/>
      <c r="B929" s="10"/>
      <c r="C929" s="10"/>
      <c r="D929" s="10"/>
      <c r="E929" s="29"/>
      <c r="F929" s="13"/>
      <c r="G929" s="13"/>
      <c r="H929" s="13"/>
      <c r="I929" s="13"/>
      <c r="J929" s="13"/>
      <c r="K929" s="8"/>
      <c r="L929" s="9"/>
    </row>
    <row r="930">
      <c r="A930" s="10"/>
      <c r="B930" s="10"/>
      <c r="C930" s="10"/>
      <c r="D930" s="10"/>
      <c r="E930" s="29"/>
      <c r="F930" s="13"/>
      <c r="G930" s="13"/>
      <c r="H930" s="13"/>
      <c r="I930" s="13"/>
      <c r="J930" s="13"/>
      <c r="K930" s="8"/>
      <c r="L930" s="9"/>
    </row>
    <row r="931">
      <c r="A931" s="10"/>
      <c r="B931" s="10"/>
      <c r="C931" s="10"/>
      <c r="D931" s="10"/>
      <c r="E931" s="29"/>
      <c r="F931" s="13"/>
      <c r="G931" s="13"/>
      <c r="H931" s="13"/>
      <c r="I931" s="13"/>
      <c r="J931" s="13"/>
      <c r="K931" s="8"/>
      <c r="L931" s="9"/>
    </row>
    <row r="932">
      <c r="A932" s="10"/>
      <c r="B932" s="10"/>
      <c r="C932" s="10"/>
      <c r="D932" s="10"/>
      <c r="E932" s="29"/>
      <c r="F932" s="13"/>
      <c r="G932" s="13"/>
      <c r="H932" s="13"/>
      <c r="I932" s="13"/>
      <c r="J932" s="13"/>
      <c r="K932" s="8"/>
      <c r="L932" s="9"/>
    </row>
    <row r="933">
      <c r="A933" s="10"/>
      <c r="B933" s="10"/>
      <c r="C933" s="10"/>
      <c r="D933" s="10"/>
      <c r="E933" s="29"/>
      <c r="F933" s="13"/>
      <c r="G933" s="13"/>
      <c r="H933" s="13"/>
      <c r="I933" s="13"/>
      <c r="J933" s="13"/>
      <c r="K933" s="8"/>
      <c r="L933" s="9"/>
    </row>
    <row r="934">
      <c r="A934" s="10"/>
      <c r="B934" s="10"/>
      <c r="C934" s="10"/>
      <c r="D934" s="10"/>
      <c r="E934" s="29"/>
      <c r="F934" s="13"/>
      <c r="G934" s="13"/>
      <c r="H934" s="13"/>
      <c r="I934" s="13"/>
      <c r="J934" s="13"/>
      <c r="K934" s="8"/>
      <c r="L934" s="9"/>
    </row>
    <row r="935">
      <c r="A935" s="10"/>
      <c r="B935" s="10"/>
      <c r="C935" s="10"/>
      <c r="D935" s="10"/>
      <c r="E935" s="29"/>
      <c r="F935" s="13"/>
      <c r="G935" s="13"/>
      <c r="H935" s="13"/>
      <c r="I935" s="13"/>
      <c r="J935" s="13"/>
      <c r="K935" s="8"/>
      <c r="L935" s="9"/>
    </row>
    <row r="936">
      <c r="A936" s="10"/>
      <c r="B936" s="10"/>
      <c r="C936" s="10"/>
      <c r="D936" s="10"/>
      <c r="E936" s="29"/>
      <c r="F936" s="13"/>
      <c r="G936" s="13"/>
      <c r="H936" s="13"/>
      <c r="I936" s="13"/>
      <c r="J936" s="13"/>
      <c r="K936" s="8"/>
      <c r="L936" s="9"/>
    </row>
    <row r="937">
      <c r="A937" s="10"/>
      <c r="B937" s="10"/>
      <c r="C937" s="10"/>
      <c r="D937" s="10"/>
      <c r="E937" s="29"/>
      <c r="F937" s="13"/>
      <c r="G937" s="13"/>
      <c r="H937" s="13"/>
      <c r="I937" s="13"/>
      <c r="J937" s="13"/>
      <c r="K937" s="8"/>
      <c r="L937" s="9"/>
    </row>
    <row r="938">
      <c r="A938" s="10"/>
      <c r="B938" s="10"/>
      <c r="C938" s="10"/>
      <c r="D938" s="10"/>
      <c r="E938" s="29"/>
      <c r="F938" s="13"/>
      <c r="G938" s="13"/>
      <c r="H938" s="13"/>
      <c r="I938" s="13"/>
      <c r="J938" s="13"/>
      <c r="K938" s="8"/>
      <c r="L938" s="9"/>
    </row>
    <row r="939">
      <c r="A939" s="10"/>
      <c r="B939" s="10"/>
      <c r="C939" s="10"/>
      <c r="D939" s="10"/>
      <c r="E939" s="29"/>
      <c r="F939" s="13"/>
      <c r="G939" s="13"/>
      <c r="H939" s="13"/>
      <c r="I939" s="13"/>
      <c r="J939" s="13"/>
      <c r="K939" s="8"/>
      <c r="L939" s="9"/>
    </row>
    <row r="940">
      <c r="A940" s="10"/>
      <c r="B940" s="10"/>
      <c r="C940" s="10"/>
      <c r="D940" s="10"/>
      <c r="E940" s="29"/>
      <c r="F940" s="13"/>
      <c r="G940" s="13"/>
      <c r="H940" s="13"/>
      <c r="I940" s="13"/>
      <c r="J940" s="13"/>
      <c r="K940" s="8"/>
      <c r="L940" s="9"/>
    </row>
    <row r="941">
      <c r="A941" s="10"/>
      <c r="B941" s="10"/>
      <c r="C941" s="10"/>
      <c r="D941" s="10"/>
      <c r="E941" s="29"/>
      <c r="F941" s="13"/>
      <c r="G941" s="13"/>
      <c r="H941" s="13"/>
      <c r="I941" s="13"/>
      <c r="J941" s="13"/>
      <c r="K941" s="8"/>
      <c r="L941" s="9"/>
    </row>
    <row r="942">
      <c r="A942" s="10"/>
      <c r="B942" s="10"/>
      <c r="C942" s="10"/>
      <c r="D942" s="10"/>
      <c r="E942" s="29"/>
      <c r="F942" s="13"/>
      <c r="G942" s="13"/>
      <c r="H942" s="13"/>
      <c r="I942" s="13"/>
      <c r="J942" s="13"/>
      <c r="K942" s="8"/>
      <c r="L942" s="9"/>
    </row>
    <row r="943">
      <c r="A943" s="10"/>
      <c r="B943" s="10"/>
      <c r="C943" s="10"/>
      <c r="D943" s="10"/>
      <c r="E943" s="29"/>
      <c r="F943" s="13"/>
      <c r="G943" s="13"/>
      <c r="H943" s="13"/>
      <c r="I943" s="13"/>
      <c r="J943" s="13"/>
      <c r="K943" s="8"/>
      <c r="L943" s="9"/>
    </row>
    <row r="944">
      <c r="A944" s="10"/>
      <c r="B944" s="10"/>
      <c r="C944" s="10"/>
      <c r="D944" s="10"/>
      <c r="E944" s="29"/>
      <c r="F944" s="13"/>
      <c r="G944" s="13"/>
      <c r="H944" s="13"/>
      <c r="I944" s="13"/>
      <c r="J944" s="13"/>
      <c r="K944" s="8"/>
      <c r="L944" s="9"/>
    </row>
    <row r="945">
      <c r="A945" s="10"/>
      <c r="B945" s="10"/>
      <c r="C945" s="10"/>
      <c r="D945" s="10"/>
      <c r="E945" s="29"/>
      <c r="F945" s="13"/>
      <c r="G945" s="13"/>
      <c r="H945" s="13"/>
      <c r="I945" s="13"/>
      <c r="J945" s="13"/>
      <c r="K945" s="8"/>
      <c r="L945" s="9"/>
    </row>
    <row r="946">
      <c r="A946" s="10"/>
      <c r="B946" s="10"/>
      <c r="C946" s="10"/>
      <c r="D946" s="10"/>
      <c r="E946" s="29"/>
      <c r="F946" s="13"/>
      <c r="G946" s="13"/>
      <c r="H946" s="13"/>
      <c r="I946" s="13"/>
      <c r="J946" s="13"/>
      <c r="K946" s="8"/>
      <c r="L946" s="9"/>
    </row>
    <row r="947">
      <c r="A947" s="10"/>
      <c r="B947" s="10"/>
      <c r="C947" s="10"/>
      <c r="D947" s="10"/>
      <c r="E947" s="29"/>
      <c r="F947" s="13"/>
      <c r="G947" s="13"/>
      <c r="H947" s="13"/>
      <c r="I947" s="13"/>
      <c r="J947" s="13"/>
      <c r="K947" s="8"/>
      <c r="L947" s="9"/>
    </row>
    <row r="948">
      <c r="A948" s="10"/>
      <c r="B948" s="10"/>
      <c r="C948" s="10"/>
      <c r="D948" s="10"/>
      <c r="E948" s="29"/>
      <c r="F948" s="13"/>
      <c r="G948" s="13"/>
      <c r="H948" s="13"/>
      <c r="I948" s="13"/>
      <c r="J948" s="13"/>
      <c r="K948" s="8"/>
      <c r="L948" s="9"/>
    </row>
    <row r="949">
      <c r="A949" s="10"/>
      <c r="B949" s="10"/>
      <c r="C949" s="10"/>
      <c r="D949" s="10"/>
      <c r="E949" s="29"/>
      <c r="F949" s="13"/>
      <c r="G949" s="13"/>
      <c r="H949" s="13"/>
      <c r="I949" s="13"/>
      <c r="J949" s="13"/>
      <c r="K949" s="8"/>
      <c r="L949" s="9"/>
    </row>
    <row r="950">
      <c r="A950" s="10"/>
      <c r="B950" s="10"/>
      <c r="C950" s="10"/>
      <c r="D950" s="10"/>
      <c r="E950" s="29"/>
      <c r="F950" s="13"/>
      <c r="G950" s="13"/>
      <c r="H950" s="13"/>
      <c r="I950" s="13"/>
      <c r="J950" s="13"/>
      <c r="K950" s="8"/>
      <c r="L950" s="9"/>
    </row>
    <row r="951">
      <c r="A951" s="10"/>
      <c r="B951" s="10"/>
      <c r="C951" s="10"/>
      <c r="D951" s="10"/>
      <c r="E951" s="29"/>
      <c r="F951" s="13"/>
      <c r="G951" s="13"/>
      <c r="H951" s="13"/>
      <c r="I951" s="13"/>
      <c r="J951" s="13"/>
      <c r="K951" s="8"/>
      <c r="L951" s="9"/>
    </row>
    <row r="952">
      <c r="A952" s="10"/>
      <c r="B952" s="10"/>
      <c r="C952" s="10"/>
      <c r="D952" s="10"/>
      <c r="E952" s="29"/>
      <c r="F952" s="13"/>
      <c r="G952" s="13"/>
      <c r="H952" s="13"/>
      <c r="I952" s="13"/>
      <c r="J952" s="13"/>
      <c r="K952" s="8"/>
      <c r="L952" s="9"/>
    </row>
    <row r="953">
      <c r="A953" s="10"/>
      <c r="B953" s="10"/>
      <c r="C953" s="10"/>
      <c r="D953" s="10"/>
      <c r="E953" s="29"/>
      <c r="F953" s="13"/>
      <c r="G953" s="13"/>
      <c r="H953" s="13"/>
      <c r="I953" s="13"/>
      <c r="J953" s="13"/>
      <c r="K953" s="8"/>
      <c r="L953" s="9"/>
    </row>
    <row r="954">
      <c r="A954" s="10"/>
      <c r="B954" s="10"/>
      <c r="C954" s="10"/>
      <c r="D954" s="10"/>
      <c r="E954" s="29"/>
      <c r="F954" s="13"/>
      <c r="G954" s="13"/>
      <c r="H954" s="13"/>
      <c r="I954" s="13"/>
      <c r="J954" s="13"/>
      <c r="K954" s="8"/>
      <c r="L954" s="9"/>
    </row>
    <row r="955">
      <c r="A955" s="10"/>
      <c r="B955" s="10"/>
      <c r="C955" s="10"/>
      <c r="D955" s="10"/>
      <c r="E955" s="29"/>
      <c r="F955" s="13"/>
      <c r="G955" s="13"/>
      <c r="H955" s="13"/>
      <c r="I955" s="13"/>
      <c r="J955" s="13"/>
      <c r="K955" s="8"/>
      <c r="L955" s="9"/>
    </row>
    <row r="956">
      <c r="A956" s="10"/>
      <c r="B956" s="10"/>
      <c r="C956" s="10"/>
      <c r="D956" s="10"/>
      <c r="E956" s="29"/>
      <c r="F956" s="13"/>
      <c r="G956" s="13"/>
      <c r="H956" s="13"/>
      <c r="I956" s="13"/>
      <c r="J956" s="13"/>
      <c r="K956" s="8"/>
      <c r="L956" s="9"/>
    </row>
    <row r="957">
      <c r="A957" s="10"/>
      <c r="B957" s="10"/>
      <c r="C957" s="10"/>
      <c r="D957" s="10"/>
      <c r="E957" s="29"/>
      <c r="F957" s="13"/>
      <c r="G957" s="13"/>
      <c r="H957" s="13"/>
      <c r="I957" s="13"/>
      <c r="J957" s="13"/>
      <c r="K957" s="8"/>
      <c r="L957" s="9"/>
    </row>
    <row r="958">
      <c r="A958" s="10"/>
      <c r="B958" s="10"/>
      <c r="C958" s="10"/>
      <c r="D958" s="10"/>
      <c r="E958" s="29"/>
      <c r="F958" s="13"/>
      <c r="G958" s="13"/>
      <c r="H958" s="13"/>
      <c r="I958" s="13"/>
      <c r="J958" s="13"/>
      <c r="K958" s="8"/>
      <c r="L958" s="9"/>
    </row>
    <row r="959">
      <c r="A959" s="10"/>
      <c r="B959" s="10"/>
      <c r="C959" s="10"/>
      <c r="D959" s="10"/>
      <c r="E959" s="29"/>
      <c r="F959" s="13"/>
      <c r="G959" s="13"/>
      <c r="H959" s="13"/>
      <c r="I959" s="13"/>
      <c r="J959" s="13"/>
      <c r="K959" s="8"/>
      <c r="L959" s="9"/>
    </row>
    <row r="960">
      <c r="A960" s="10"/>
      <c r="B960" s="10"/>
      <c r="C960" s="10"/>
      <c r="D960" s="10"/>
      <c r="E960" s="29"/>
      <c r="F960" s="13"/>
      <c r="G960" s="13"/>
      <c r="H960" s="13"/>
      <c r="I960" s="13"/>
      <c r="J960" s="13"/>
      <c r="K960" s="8"/>
      <c r="L960" s="9"/>
    </row>
    <row r="961">
      <c r="A961" s="10"/>
      <c r="B961" s="10"/>
      <c r="C961" s="10"/>
      <c r="D961" s="10"/>
      <c r="E961" s="29"/>
      <c r="F961" s="13"/>
      <c r="G961" s="13"/>
      <c r="H961" s="13"/>
      <c r="I961" s="13"/>
      <c r="J961" s="13"/>
      <c r="K961" s="8"/>
      <c r="L961" s="9"/>
    </row>
    <row r="962">
      <c r="A962" s="10"/>
      <c r="B962" s="10"/>
      <c r="C962" s="10"/>
      <c r="D962" s="10"/>
      <c r="E962" s="29"/>
      <c r="F962" s="13"/>
      <c r="G962" s="13"/>
      <c r="H962" s="13"/>
      <c r="I962" s="13"/>
      <c r="J962" s="13"/>
      <c r="K962" s="8"/>
      <c r="L962" s="9"/>
    </row>
    <row r="963">
      <c r="A963" s="10"/>
      <c r="B963" s="10"/>
      <c r="C963" s="10"/>
      <c r="D963" s="10"/>
      <c r="E963" s="29"/>
      <c r="F963" s="13"/>
      <c r="G963" s="13"/>
      <c r="H963" s="13"/>
      <c r="I963" s="13"/>
      <c r="J963" s="13"/>
      <c r="K963" s="8"/>
      <c r="L963" s="9"/>
    </row>
    <row r="964">
      <c r="A964" s="10"/>
      <c r="B964" s="10"/>
      <c r="C964" s="10"/>
      <c r="D964" s="10"/>
      <c r="E964" s="29"/>
      <c r="F964" s="13"/>
      <c r="G964" s="13"/>
      <c r="H964" s="13"/>
      <c r="I964" s="13"/>
      <c r="J964" s="13"/>
      <c r="K964" s="8"/>
      <c r="L964" s="9"/>
    </row>
    <row r="965">
      <c r="A965" s="10"/>
      <c r="B965" s="10"/>
      <c r="C965" s="10"/>
      <c r="D965" s="10"/>
      <c r="E965" s="29"/>
      <c r="F965" s="13"/>
      <c r="G965" s="13"/>
      <c r="H965" s="13"/>
      <c r="I965" s="13"/>
      <c r="J965" s="13"/>
      <c r="K965" s="8"/>
      <c r="L965" s="9"/>
    </row>
    <row r="966">
      <c r="A966" s="10"/>
      <c r="B966" s="10"/>
      <c r="C966" s="10"/>
      <c r="D966" s="10"/>
      <c r="E966" s="29"/>
      <c r="F966" s="13"/>
      <c r="G966" s="13"/>
      <c r="H966" s="13"/>
      <c r="I966" s="13"/>
      <c r="J966" s="13"/>
      <c r="K966" s="8"/>
      <c r="L966" s="9"/>
    </row>
    <row r="967">
      <c r="A967" s="10"/>
      <c r="B967" s="10"/>
      <c r="C967" s="10"/>
      <c r="D967" s="10"/>
      <c r="E967" s="29"/>
      <c r="F967" s="13"/>
      <c r="G967" s="13"/>
      <c r="H967" s="13"/>
      <c r="I967" s="13"/>
      <c r="J967" s="13"/>
      <c r="K967" s="8"/>
      <c r="L967" s="9"/>
    </row>
    <row r="968">
      <c r="A968" s="10"/>
      <c r="B968" s="10"/>
      <c r="C968" s="10"/>
      <c r="D968" s="10"/>
      <c r="E968" s="29"/>
      <c r="F968" s="13"/>
      <c r="G968" s="13"/>
      <c r="H968" s="13"/>
      <c r="I968" s="13"/>
      <c r="J968" s="13"/>
      <c r="K968" s="8"/>
      <c r="L968" s="9"/>
    </row>
    <row r="969">
      <c r="A969" s="10"/>
      <c r="B969" s="10"/>
      <c r="C969" s="10"/>
      <c r="D969" s="10"/>
      <c r="E969" s="29"/>
      <c r="F969" s="13"/>
      <c r="G969" s="13"/>
      <c r="H969" s="13"/>
      <c r="I969" s="13"/>
      <c r="J969" s="13"/>
      <c r="K969" s="8"/>
      <c r="L969" s="9"/>
    </row>
    <row r="970">
      <c r="A970" s="10"/>
      <c r="B970" s="10"/>
      <c r="C970" s="10"/>
      <c r="D970" s="10"/>
      <c r="E970" s="29"/>
      <c r="F970" s="13"/>
      <c r="G970" s="13"/>
      <c r="H970" s="13"/>
      <c r="I970" s="13"/>
      <c r="J970" s="13"/>
      <c r="K970" s="8"/>
      <c r="L970" s="9"/>
    </row>
    <row r="971">
      <c r="A971" s="10"/>
      <c r="B971" s="10"/>
      <c r="C971" s="10"/>
      <c r="D971" s="10"/>
      <c r="E971" s="29"/>
      <c r="F971" s="13"/>
      <c r="G971" s="13"/>
      <c r="H971" s="13"/>
      <c r="I971" s="13"/>
      <c r="J971" s="13"/>
      <c r="K971" s="8"/>
      <c r="L971" s="9"/>
    </row>
    <row r="972">
      <c r="A972" s="10"/>
      <c r="B972" s="10"/>
      <c r="C972" s="10"/>
      <c r="D972" s="10"/>
      <c r="E972" s="29"/>
      <c r="F972" s="13"/>
      <c r="G972" s="13"/>
      <c r="H972" s="13"/>
      <c r="I972" s="13"/>
      <c r="J972" s="13"/>
      <c r="K972" s="8"/>
      <c r="L972" s="9"/>
    </row>
    <row r="973">
      <c r="A973" s="10"/>
      <c r="B973" s="10"/>
      <c r="C973" s="10"/>
      <c r="D973" s="10"/>
      <c r="E973" s="29"/>
      <c r="F973" s="13"/>
      <c r="G973" s="13"/>
      <c r="H973" s="13"/>
      <c r="I973" s="13"/>
      <c r="J973" s="13"/>
      <c r="K973" s="8"/>
      <c r="L973" s="9"/>
    </row>
    <row r="974">
      <c r="A974" s="10"/>
      <c r="B974" s="10"/>
      <c r="C974" s="10"/>
      <c r="D974" s="10"/>
      <c r="E974" s="29"/>
      <c r="F974" s="13"/>
      <c r="G974" s="13"/>
      <c r="H974" s="13"/>
      <c r="I974" s="13"/>
      <c r="J974" s="13"/>
      <c r="K974" s="8"/>
      <c r="L974" s="9"/>
    </row>
    <row r="975">
      <c r="A975" s="10"/>
      <c r="B975" s="10"/>
      <c r="C975" s="10"/>
      <c r="D975" s="10"/>
      <c r="E975" s="29"/>
      <c r="F975" s="13"/>
      <c r="G975" s="13"/>
      <c r="H975" s="13"/>
      <c r="I975" s="13"/>
      <c r="J975" s="13"/>
      <c r="K975" s="8"/>
      <c r="L975" s="9"/>
    </row>
    <row r="976">
      <c r="A976" s="10"/>
      <c r="B976" s="10"/>
      <c r="C976" s="10"/>
      <c r="D976" s="10"/>
      <c r="E976" s="29"/>
      <c r="F976" s="13"/>
      <c r="G976" s="13"/>
      <c r="H976" s="13"/>
      <c r="I976" s="13"/>
      <c r="J976" s="13"/>
      <c r="K976" s="8"/>
      <c r="L976" s="9"/>
    </row>
    <row r="977">
      <c r="A977" s="10"/>
      <c r="B977" s="10"/>
      <c r="C977" s="10"/>
      <c r="D977" s="10"/>
      <c r="E977" s="29"/>
      <c r="F977" s="13"/>
      <c r="G977" s="13"/>
      <c r="H977" s="13"/>
      <c r="I977" s="13"/>
      <c r="J977" s="13"/>
      <c r="K977" s="8"/>
      <c r="L977" s="9"/>
    </row>
    <row r="978">
      <c r="A978" s="10"/>
      <c r="B978" s="10"/>
      <c r="C978" s="10"/>
      <c r="D978" s="10"/>
      <c r="E978" s="29"/>
      <c r="F978" s="13"/>
      <c r="G978" s="13"/>
      <c r="H978" s="13"/>
      <c r="I978" s="13"/>
      <c r="J978" s="13"/>
      <c r="K978" s="8"/>
      <c r="L978" s="9"/>
    </row>
    <row r="979">
      <c r="A979" s="10"/>
      <c r="B979" s="10"/>
      <c r="C979" s="10"/>
      <c r="D979" s="10"/>
      <c r="E979" s="29"/>
      <c r="F979" s="13"/>
      <c r="G979" s="13"/>
      <c r="H979" s="13"/>
      <c r="I979" s="13"/>
      <c r="J979" s="13"/>
      <c r="K979" s="8"/>
      <c r="L979" s="9"/>
    </row>
    <row r="980">
      <c r="A980" s="10"/>
      <c r="B980" s="10"/>
      <c r="C980" s="10"/>
      <c r="D980" s="10"/>
      <c r="E980" s="29"/>
      <c r="F980" s="13"/>
      <c r="G980" s="13"/>
      <c r="H980" s="13"/>
      <c r="I980" s="13"/>
      <c r="J980" s="13"/>
      <c r="K980" s="8"/>
      <c r="L980" s="9"/>
    </row>
    <row r="981">
      <c r="A981" s="10"/>
      <c r="B981" s="10"/>
      <c r="C981" s="10"/>
      <c r="D981" s="10"/>
      <c r="E981" s="29"/>
      <c r="F981" s="13"/>
      <c r="G981" s="13"/>
      <c r="H981" s="13"/>
      <c r="I981" s="13"/>
      <c r="J981" s="13"/>
      <c r="K981" s="8"/>
      <c r="L981" s="9"/>
    </row>
    <row r="982">
      <c r="A982" s="10"/>
      <c r="B982" s="10"/>
      <c r="C982" s="10"/>
      <c r="D982" s="10"/>
      <c r="E982" s="29"/>
      <c r="F982" s="13"/>
      <c r="G982" s="13"/>
      <c r="H982" s="13"/>
      <c r="I982" s="13"/>
      <c r="J982" s="13"/>
      <c r="K982" s="8"/>
      <c r="L982" s="9"/>
    </row>
    <row r="983">
      <c r="A983" s="10"/>
      <c r="B983" s="10"/>
      <c r="C983" s="10"/>
      <c r="D983" s="10"/>
      <c r="E983" s="29"/>
      <c r="F983" s="13"/>
      <c r="G983" s="13"/>
      <c r="H983" s="13"/>
      <c r="I983" s="13"/>
      <c r="J983" s="13"/>
      <c r="K983" s="8"/>
      <c r="L983" s="9"/>
    </row>
    <row r="984">
      <c r="A984" s="10"/>
      <c r="B984" s="10"/>
      <c r="C984" s="10"/>
      <c r="D984" s="10"/>
      <c r="E984" s="29"/>
      <c r="F984" s="13"/>
      <c r="G984" s="13"/>
      <c r="H984" s="13"/>
      <c r="I984" s="13"/>
      <c r="J984" s="13"/>
      <c r="K984" s="8"/>
      <c r="L984" s="9"/>
    </row>
    <row r="985">
      <c r="A985" s="10"/>
      <c r="B985" s="10"/>
      <c r="C985" s="10"/>
      <c r="D985" s="10"/>
      <c r="E985" s="29"/>
      <c r="F985" s="13"/>
      <c r="G985" s="13"/>
      <c r="H985" s="13"/>
      <c r="I985" s="13"/>
      <c r="J985" s="13"/>
      <c r="K985" s="8"/>
      <c r="L985" s="9"/>
    </row>
    <row r="986">
      <c r="A986" s="10"/>
      <c r="B986" s="10"/>
      <c r="C986" s="10"/>
      <c r="D986" s="10"/>
      <c r="E986" s="29"/>
      <c r="F986" s="13"/>
      <c r="G986" s="13"/>
      <c r="H986" s="13"/>
      <c r="I986" s="13"/>
      <c r="J986" s="13"/>
      <c r="K986" s="8"/>
      <c r="L986" s="9"/>
    </row>
    <row r="987">
      <c r="A987" s="10"/>
      <c r="B987" s="10"/>
      <c r="C987" s="10"/>
      <c r="D987" s="10"/>
      <c r="E987" s="29"/>
      <c r="F987" s="13"/>
      <c r="G987" s="13"/>
      <c r="H987" s="13"/>
      <c r="I987" s="13"/>
      <c r="J987" s="13"/>
      <c r="K987" s="8"/>
      <c r="L987" s="9"/>
    </row>
    <row r="988">
      <c r="A988" s="10"/>
      <c r="B988" s="10"/>
      <c r="C988" s="10"/>
      <c r="D988" s="10"/>
      <c r="E988" s="29"/>
      <c r="F988" s="13"/>
      <c r="G988" s="13"/>
      <c r="H988" s="13"/>
      <c r="I988" s="13"/>
      <c r="J988" s="13"/>
      <c r="K988" s="8"/>
      <c r="L988" s="9"/>
    </row>
    <row r="989">
      <c r="A989" s="10"/>
      <c r="B989" s="10"/>
      <c r="C989" s="10"/>
      <c r="D989" s="10"/>
      <c r="E989" s="29"/>
      <c r="F989" s="13"/>
      <c r="G989" s="13"/>
      <c r="H989" s="13"/>
      <c r="I989" s="13"/>
      <c r="J989" s="13"/>
      <c r="K989" s="8"/>
      <c r="L989" s="9"/>
    </row>
    <row r="990">
      <c r="A990" s="10"/>
      <c r="B990" s="10"/>
      <c r="C990" s="10"/>
      <c r="D990" s="10"/>
      <c r="E990" s="29"/>
      <c r="F990" s="13"/>
      <c r="G990" s="13"/>
      <c r="H990" s="13"/>
      <c r="I990" s="13"/>
      <c r="J990" s="13"/>
      <c r="K990" s="8"/>
      <c r="L990" s="9"/>
    </row>
    <row r="991">
      <c r="A991" s="10"/>
      <c r="B991" s="10"/>
      <c r="C991" s="10"/>
      <c r="D991" s="10"/>
      <c r="E991" s="29"/>
      <c r="F991" s="13"/>
      <c r="G991" s="13"/>
      <c r="H991" s="13"/>
      <c r="I991" s="13"/>
      <c r="J991" s="13"/>
      <c r="K991" s="8"/>
      <c r="L991" s="9"/>
    </row>
    <row r="992">
      <c r="A992" s="10"/>
      <c r="B992" s="10"/>
      <c r="C992" s="10"/>
      <c r="D992" s="10"/>
      <c r="E992" s="29"/>
      <c r="F992" s="13"/>
      <c r="G992" s="13"/>
      <c r="H992" s="13"/>
      <c r="I992" s="13"/>
      <c r="J992" s="13"/>
      <c r="K992" s="8"/>
      <c r="L992" s="9"/>
    </row>
    <row r="993">
      <c r="A993" s="10"/>
      <c r="B993" s="10"/>
      <c r="C993" s="10"/>
      <c r="D993" s="10"/>
      <c r="E993" s="29"/>
      <c r="F993" s="13"/>
      <c r="G993" s="13"/>
      <c r="H993" s="13"/>
      <c r="I993" s="13"/>
      <c r="J993" s="13"/>
      <c r="K993" s="8"/>
      <c r="L993" s="9"/>
    </row>
    <row r="994">
      <c r="A994" s="10"/>
      <c r="B994" s="10"/>
      <c r="C994" s="10"/>
      <c r="D994" s="10"/>
      <c r="E994" s="29"/>
      <c r="F994" s="13"/>
      <c r="G994" s="13"/>
      <c r="H994" s="13"/>
      <c r="I994" s="13"/>
      <c r="J994" s="13"/>
      <c r="K994" s="8"/>
      <c r="L994" s="9"/>
    </row>
    <row r="995">
      <c r="A995" s="10"/>
      <c r="B995" s="10"/>
      <c r="C995" s="10"/>
      <c r="D995" s="10"/>
      <c r="E995" s="29"/>
      <c r="F995" s="13"/>
      <c r="G995" s="13"/>
      <c r="H995" s="13"/>
      <c r="I995" s="13"/>
      <c r="J995" s="13"/>
      <c r="K995" s="8"/>
      <c r="L995" s="9"/>
    </row>
    <row r="996">
      <c r="A996" s="10"/>
      <c r="B996" s="10"/>
      <c r="C996" s="10"/>
      <c r="D996" s="10"/>
      <c r="E996" s="29"/>
      <c r="F996" s="13"/>
      <c r="G996" s="13"/>
      <c r="H996" s="13"/>
      <c r="I996" s="13"/>
      <c r="J996" s="13"/>
      <c r="K996" s="8"/>
      <c r="L996" s="9"/>
    </row>
  </sheetData>
  <mergeCells count="4">
    <mergeCell ref="A1:E1"/>
    <mergeCell ref="F2:J2"/>
    <mergeCell ref="A3:E3"/>
    <mergeCell ref="F13:I13"/>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2" width="5.71"/>
    <col customWidth="1" min="3" max="3" width="5.57"/>
    <col customWidth="1" min="4" max="4" width="7.86"/>
    <col customWidth="1" min="5" max="5" width="43.57"/>
    <col customWidth="1" min="6" max="6" width="12.29"/>
    <col customWidth="1" min="7" max="9" width="11.14"/>
    <col customWidth="1" min="10" max="10" width="2.29"/>
    <col customWidth="1" min="11" max="11" width="11.14"/>
    <col customWidth="1" min="12" max="12" width="19.0"/>
    <col customWidth="1" min="13" max="13" width="63.43"/>
    <col customWidth="1" min="14" max="14" width="23.43"/>
  </cols>
  <sheetData>
    <row r="1">
      <c r="A1" s="1" t="s">
        <v>0</v>
      </c>
      <c r="F1" s="2" t="s">
        <v>1</v>
      </c>
      <c r="G1" s="2" t="s">
        <v>2</v>
      </c>
      <c r="H1" s="2" t="s">
        <v>3</v>
      </c>
      <c r="I1" s="2" t="s">
        <v>4</v>
      </c>
      <c r="J1" s="2"/>
      <c r="K1" s="2" t="s">
        <v>533</v>
      </c>
      <c r="L1" s="2" t="s">
        <v>5</v>
      </c>
      <c r="M1" s="3" t="s">
        <v>6</v>
      </c>
    </row>
    <row r="2">
      <c r="A2" s="60" t="s">
        <v>55</v>
      </c>
      <c r="B2" s="61"/>
      <c r="C2" s="61"/>
      <c r="D2" s="60"/>
      <c r="E2" s="62"/>
      <c r="F2" s="63"/>
      <c r="M2" s="8" t="s">
        <v>534</v>
      </c>
    </row>
    <row r="3">
      <c r="A3" s="64"/>
      <c r="B3" s="65" t="s">
        <v>24</v>
      </c>
      <c r="C3" s="66" t="s">
        <v>56</v>
      </c>
      <c r="D3" s="66"/>
      <c r="E3" s="67"/>
      <c r="F3" s="68"/>
      <c r="M3" s="8" t="s">
        <v>535</v>
      </c>
    </row>
    <row r="4">
      <c r="A4" s="64"/>
      <c r="B4" s="64"/>
      <c r="C4" s="64"/>
      <c r="D4" s="10" t="s">
        <v>536</v>
      </c>
      <c r="F4" s="69"/>
      <c r="L4" s="26"/>
      <c r="M4" s="8" t="s">
        <v>58</v>
      </c>
    </row>
    <row r="5">
      <c r="A5" s="64"/>
      <c r="B5" s="64"/>
      <c r="C5" s="64"/>
      <c r="D5" s="10" t="s">
        <v>59</v>
      </c>
      <c r="L5" s="26"/>
      <c r="M5" s="8" t="s">
        <v>60</v>
      </c>
    </row>
    <row r="6">
      <c r="A6" s="64"/>
      <c r="B6" s="64"/>
      <c r="C6" s="64"/>
      <c r="D6" s="10" t="s">
        <v>61</v>
      </c>
      <c r="L6" s="26"/>
      <c r="M6" s="8" t="s">
        <v>62</v>
      </c>
    </row>
    <row r="7">
      <c r="A7" s="64"/>
      <c r="B7" s="64"/>
      <c r="C7" s="64"/>
      <c r="D7" s="10" t="s">
        <v>63</v>
      </c>
      <c r="L7" s="26">
        <v>20194.0</v>
      </c>
      <c r="M7" s="8"/>
    </row>
    <row r="8">
      <c r="A8" s="64"/>
      <c r="B8" s="70" t="s">
        <v>64</v>
      </c>
      <c r="F8" s="72"/>
      <c r="L8" s="505">
        <f>sum(L4:L7)</f>
        <v>20194</v>
      </c>
      <c r="M8" s="8"/>
    </row>
    <row r="9">
      <c r="A9" s="64"/>
      <c r="B9" s="10"/>
      <c r="C9" s="109"/>
      <c r="D9" s="78" t="s">
        <v>118</v>
      </c>
      <c r="E9" s="30"/>
      <c r="F9" s="498">
        <f>'1. Farm Background'!F19</f>
        <v>0.5877548522</v>
      </c>
      <c r="G9" s="498">
        <f>'1. Farm Background'!G19</f>
        <v>0.2116512971</v>
      </c>
      <c r="H9" s="498">
        <f>'1. Farm Background'!H19</f>
        <v>0.172433253</v>
      </c>
      <c r="I9" s="498">
        <f>'1. Farm Background'!I19</f>
        <v>0</v>
      </c>
      <c r="J9" s="499"/>
      <c r="K9" s="498">
        <f>'1. Farm Background'!J19</f>
        <v>0.02816059764</v>
      </c>
      <c r="L9" s="110"/>
      <c r="M9" s="501" t="s">
        <v>521</v>
      </c>
    </row>
    <row r="10">
      <c r="A10" s="10"/>
      <c r="B10" s="10"/>
      <c r="C10" s="10"/>
      <c r="D10" s="24" t="s">
        <v>128</v>
      </c>
      <c r="E10" s="25"/>
      <c r="F10" s="118">
        <f t="shared" ref="F10:I10" si="1">$L8*F9</f>
        <v>11869.12149</v>
      </c>
      <c r="G10" s="118">
        <f t="shared" si="1"/>
        <v>4274.086293</v>
      </c>
      <c r="H10" s="118">
        <f t="shared" si="1"/>
        <v>3482.117112</v>
      </c>
      <c r="I10" s="118">
        <f t="shared" si="1"/>
        <v>0</v>
      </c>
      <c r="J10" s="509"/>
      <c r="K10" s="118">
        <f>$L$8*K9</f>
        <v>568.6751087</v>
      </c>
      <c r="M10" s="8"/>
      <c r="N10" s="9"/>
    </row>
    <row r="11">
      <c r="A11" s="64"/>
      <c r="B11" s="65" t="s">
        <v>30</v>
      </c>
      <c r="C11" s="65" t="s">
        <v>65</v>
      </c>
      <c r="D11" s="66"/>
      <c r="E11" s="67"/>
      <c r="F11" s="73"/>
      <c r="M11" s="8" t="s">
        <v>537</v>
      </c>
    </row>
    <row r="12">
      <c r="A12" s="64"/>
      <c r="B12" s="64"/>
      <c r="C12" s="64"/>
      <c r="D12" s="10" t="s">
        <v>66</v>
      </c>
      <c r="F12" s="69"/>
      <c r="J12" s="504"/>
      <c r="K12" s="69"/>
      <c r="L12" s="26">
        <v>16097.0</v>
      </c>
      <c r="M12" s="8" t="s">
        <v>67</v>
      </c>
    </row>
    <row r="13">
      <c r="A13" s="64"/>
      <c r="B13" s="64"/>
      <c r="C13" s="64"/>
      <c r="D13" s="10" t="s">
        <v>68</v>
      </c>
      <c r="L13" s="26">
        <v>0.0</v>
      </c>
      <c r="M13" s="8" t="s">
        <v>69</v>
      </c>
    </row>
    <row r="14">
      <c r="A14" s="64"/>
      <c r="B14" s="64"/>
      <c r="C14" s="64"/>
      <c r="D14" s="10" t="s">
        <v>70</v>
      </c>
      <c r="L14" s="26">
        <v>500.0</v>
      </c>
      <c r="M14" s="8" t="s">
        <v>71</v>
      </c>
    </row>
    <row r="15">
      <c r="A15" s="64"/>
      <c r="B15" s="64"/>
      <c r="C15" s="64"/>
      <c r="D15" s="10" t="s">
        <v>72</v>
      </c>
      <c r="L15" s="26">
        <v>13854.0</v>
      </c>
      <c r="M15" s="8"/>
    </row>
    <row r="16">
      <c r="A16" s="64"/>
      <c r="B16" s="64"/>
      <c r="C16" s="64"/>
      <c r="D16" s="10" t="s">
        <v>73</v>
      </c>
      <c r="L16" s="26">
        <v>2688.0</v>
      </c>
      <c r="M16" s="8" t="s">
        <v>74</v>
      </c>
    </row>
    <row r="17">
      <c r="A17" s="64"/>
      <c r="B17" s="64"/>
      <c r="C17" s="10"/>
      <c r="D17" s="10" t="s">
        <v>75</v>
      </c>
      <c r="L17" s="26">
        <v>775.0</v>
      </c>
      <c r="M17" s="8" t="s">
        <v>76</v>
      </c>
    </row>
    <row r="18">
      <c r="A18" s="64"/>
      <c r="B18" s="64"/>
      <c r="C18" s="10"/>
      <c r="D18" s="10" t="s">
        <v>77</v>
      </c>
      <c r="L18" s="26">
        <v>1953.0</v>
      </c>
      <c r="M18" s="8"/>
    </row>
    <row r="19">
      <c r="A19" s="64"/>
      <c r="B19" s="64"/>
      <c r="C19" s="10"/>
      <c r="D19" s="10" t="s">
        <v>78</v>
      </c>
      <c r="L19" s="26">
        <v>1500.0</v>
      </c>
      <c r="M19" s="8" t="s">
        <v>79</v>
      </c>
    </row>
    <row r="20">
      <c r="A20" s="64"/>
      <c r="B20" s="64"/>
      <c r="C20" s="10"/>
      <c r="D20" s="10" t="s">
        <v>80</v>
      </c>
      <c r="L20" s="26">
        <v>18341.0</v>
      </c>
      <c r="M20" s="8"/>
    </row>
    <row r="21">
      <c r="A21" s="24"/>
      <c r="B21" s="24"/>
      <c r="C21" s="10" t="s">
        <v>81</v>
      </c>
      <c r="D21" s="29"/>
      <c r="L21" s="32">
        <f>sum(L12:L20)</f>
        <v>55708</v>
      </c>
      <c r="M21" s="8"/>
    </row>
    <row r="22">
      <c r="A22" s="24"/>
      <c r="B22" s="71" t="s">
        <v>82</v>
      </c>
      <c r="F22" s="72"/>
      <c r="K22" s="72"/>
      <c r="L22" s="505">
        <f>sum(L8,L21)</f>
        <v>75902</v>
      </c>
      <c r="M22" s="8"/>
    </row>
    <row r="23">
      <c r="A23" s="74"/>
      <c r="B23" s="74"/>
      <c r="C23" s="75"/>
      <c r="D23" s="516" t="s">
        <v>83</v>
      </c>
      <c r="E23" s="76"/>
      <c r="F23" s="517">
        <f>'1. Farm Background'!F21</f>
        <v>0.5877548522</v>
      </c>
      <c r="G23" s="517">
        <f>'1. Farm Background'!G21</f>
        <v>0.2116512971</v>
      </c>
      <c r="H23" s="517">
        <f>'1. Farm Background'!H21</f>
        <v>0.172433253</v>
      </c>
      <c r="I23" s="517">
        <f>'1. Farm Background'!I21</f>
        <v>0</v>
      </c>
      <c r="K23" s="517">
        <f>'1. Farm Background'!J21</f>
        <v>0.02816059764</v>
      </c>
      <c r="L23" s="78"/>
      <c r="M23" s="501" t="s">
        <v>538</v>
      </c>
      <c r="N23" s="81"/>
      <c r="O23" s="81"/>
      <c r="P23" s="81"/>
      <c r="Q23" s="81"/>
      <c r="R23" s="81"/>
      <c r="S23" s="81"/>
      <c r="T23" s="81"/>
      <c r="U23" s="81"/>
      <c r="V23" s="81"/>
      <c r="W23" s="81"/>
      <c r="X23" s="81"/>
      <c r="Y23" s="81"/>
      <c r="Z23" s="81"/>
      <c r="AA23" s="81"/>
      <c r="AB23" s="81"/>
      <c r="AC23" s="81"/>
      <c r="AD23" s="81"/>
      <c r="AE23" s="81"/>
      <c r="AF23" s="81"/>
    </row>
    <row r="24">
      <c r="A24" s="74"/>
      <c r="B24" s="74"/>
      <c r="C24" s="78"/>
      <c r="D24" s="506" t="s">
        <v>46</v>
      </c>
      <c r="E24" s="82"/>
      <c r="F24" s="42">
        <f>sum(F23:K23)</f>
        <v>1</v>
      </c>
      <c r="G24" s="518"/>
      <c r="K24" s="518"/>
      <c r="L24" s="78"/>
      <c r="M24" s="79"/>
      <c r="N24" s="81"/>
      <c r="O24" s="81"/>
      <c r="P24" s="81"/>
      <c r="Q24" s="81"/>
      <c r="R24" s="81"/>
      <c r="S24" s="81"/>
      <c r="T24" s="81"/>
      <c r="U24" s="81"/>
      <c r="V24" s="81"/>
      <c r="W24" s="81"/>
      <c r="X24" s="81"/>
      <c r="Y24" s="81"/>
      <c r="Z24" s="81"/>
      <c r="AA24" s="81"/>
      <c r="AB24" s="81"/>
      <c r="AC24" s="81"/>
      <c r="AD24" s="81"/>
      <c r="AE24" s="81"/>
      <c r="AF24" s="81"/>
    </row>
    <row r="25">
      <c r="A25" s="24"/>
      <c r="B25" s="71" t="s">
        <v>84</v>
      </c>
      <c r="C25" s="71"/>
      <c r="D25" s="31"/>
      <c r="E25" s="30"/>
      <c r="F25" s="32">
        <f t="shared" ref="F25:I25" si="2">$L22*F23</f>
        <v>44611.76879</v>
      </c>
      <c r="G25" s="32">
        <f t="shared" si="2"/>
        <v>16064.75675</v>
      </c>
      <c r="H25" s="32">
        <f t="shared" si="2"/>
        <v>13088.02877</v>
      </c>
      <c r="I25" s="32">
        <f t="shared" si="2"/>
        <v>0</v>
      </c>
      <c r="K25" s="32">
        <f>$L22*K23</f>
        <v>2137.445682</v>
      </c>
      <c r="L25" s="78"/>
      <c r="M25" s="8"/>
    </row>
    <row r="26">
      <c r="A26" s="24"/>
      <c r="B26" s="103" t="s">
        <v>539</v>
      </c>
      <c r="C26" s="52"/>
      <c r="D26" s="519"/>
      <c r="E26" s="121"/>
      <c r="F26" s="520">
        <f t="shared" ref="F26:I26" si="3">F10+F25</f>
        <v>56480.89028</v>
      </c>
      <c r="G26" s="520">
        <f t="shared" si="3"/>
        <v>20338.84304</v>
      </c>
      <c r="H26" s="520">
        <f t="shared" si="3"/>
        <v>16570.14588</v>
      </c>
      <c r="I26" s="520">
        <f t="shared" si="3"/>
        <v>0</v>
      </c>
      <c r="K26" s="200">
        <f>K10+K25</f>
        <v>2706.12079</v>
      </c>
      <c r="L26" s="505">
        <f>sum(F26:K26)</f>
        <v>96096</v>
      </c>
      <c r="M26" s="8"/>
    </row>
    <row r="27">
      <c r="A27" s="24"/>
      <c r="B27" s="24"/>
      <c r="C27" s="84" t="s">
        <v>540</v>
      </c>
      <c r="D27" s="127"/>
      <c r="E27" s="128"/>
      <c r="F27" s="88">
        <f>F26/'1. Farm Background'!F8</f>
        <v>1045.942413</v>
      </c>
      <c r="G27" s="88">
        <f>G26/'1. Farm Background'!G8</f>
        <v>245.0463017</v>
      </c>
      <c r="H27" s="88">
        <f>H26/'1. Farm Background'!H8</f>
        <v>7.477502656</v>
      </c>
      <c r="I27" s="88" t="str">
        <f>I26/'1. Farm Background'!I8</f>
        <v>#DIV/0!</v>
      </c>
      <c r="K27" s="118"/>
      <c r="M27" s="8"/>
    </row>
    <row r="28">
      <c r="A28" s="10"/>
      <c r="B28" s="10"/>
      <c r="C28" s="84" t="s">
        <v>541</v>
      </c>
      <c r="D28" s="127"/>
      <c r="E28" s="128"/>
      <c r="F28" s="88">
        <v>200.0</v>
      </c>
      <c r="G28" s="88">
        <v>45.0</v>
      </c>
      <c r="H28" s="88">
        <v>2.0</v>
      </c>
      <c r="I28" s="88">
        <v>0.0</v>
      </c>
      <c r="J28" s="94"/>
      <c r="K28" s="94"/>
      <c r="L28" s="94"/>
      <c r="M28" s="8"/>
    </row>
    <row r="29">
      <c r="A29" s="24"/>
      <c r="B29" s="24"/>
      <c r="C29" s="84" t="s">
        <v>542</v>
      </c>
      <c r="D29" s="85"/>
      <c r="E29" s="86"/>
      <c r="F29" s="200">
        <f t="shared" ref="F29:I29" si="4">sum(F27:F28)</f>
        <v>1245.942413</v>
      </c>
      <c r="G29" s="200">
        <f t="shared" si="4"/>
        <v>290.0463017</v>
      </c>
      <c r="H29" s="200">
        <f t="shared" si="4"/>
        <v>9.477502656</v>
      </c>
      <c r="I29" s="521" t="str">
        <f t="shared" si="4"/>
        <v>#DIV/0!</v>
      </c>
      <c r="J29" s="13"/>
      <c r="K29" s="13"/>
      <c r="L29" s="13"/>
      <c r="M29" s="8"/>
    </row>
    <row r="30">
      <c r="A30" s="10"/>
      <c r="B30" s="10"/>
      <c r="C30" s="10"/>
      <c r="D30" s="522" t="s">
        <v>543</v>
      </c>
      <c r="E30" s="523"/>
      <c r="F30" s="524">
        <f t="shared" ref="F30:I30" si="5">F28/F29</f>
        <v>0.1605210626</v>
      </c>
      <c r="G30" s="524">
        <f t="shared" si="5"/>
        <v>0.1551476427</v>
      </c>
      <c r="H30" s="524">
        <f t="shared" si="5"/>
        <v>0.2110260554</v>
      </c>
      <c r="I30" s="525" t="str">
        <f t="shared" si="5"/>
        <v>#DIV/0!</v>
      </c>
      <c r="J30" s="13"/>
      <c r="K30" s="13"/>
      <c r="L30" s="13"/>
      <c r="M30" s="8"/>
    </row>
    <row r="31">
      <c r="A31" s="10"/>
      <c r="B31" s="10"/>
      <c r="C31" s="10"/>
      <c r="D31" s="10"/>
      <c r="E31" s="29"/>
      <c r="F31" s="13"/>
      <c r="G31" s="13"/>
      <c r="H31" s="13"/>
      <c r="I31" s="13"/>
      <c r="J31" s="13"/>
      <c r="K31" s="13"/>
      <c r="L31" s="13"/>
      <c r="M31" s="8"/>
    </row>
    <row r="32">
      <c r="A32" s="10"/>
      <c r="B32" s="10"/>
      <c r="C32" s="10"/>
      <c r="D32" s="10"/>
      <c r="E32" s="29"/>
      <c r="F32" s="13"/>
      <c r="G32" s="13"/>
      <c r="H32" s="13"/>
      <c r="I32" s="13"/>
      <c r="J32" s="13"/>
      <c r="K32" s="13"/>
      <c r="L32" s="13"/>
      <c r="M32" s="8"/>
    </row>
    <row r="33">
      <c r="A33" s="10"/>
      <c r="B33" s="10"/>
      <c r="C33" s="10"/>
      <c r="D33" s="10"/>
      <c r="E33" s="29"/>
      <c r="F33" s="13"/>
      <c r="G33" s="13"/>
      <c r="H33" s="13"/>
      <c r="I33" s="13"/>
      <c r="J33" s="13"/>
      <c r="K33" s="13"/>
      <c r="L33" s="13"/>
      <c r="M33" s="8"/>
    </row>
    <row r="34">
      <c r="A34" s="10"/>
      <c r="B34" s="10"/>
      <c r="C34" s="10"/>
      <c r="D34" s="10"/>
      <c r="E34" s="29"/>
      <c r="F34" s="13"/>
      <c r="G34" s="13"/>
      <c r="H34" s="13"/>
      <c r="I34" s="13"/>
      <c r="J34" s="13"/>
      <c r="K34" s="13"/>
      <c r="L34" s="13"/>
      <c r="M34" s="8"/>
    </row>
    <row r="35">
      <c r="A35" s="10"/>
      <c r="B35" s="10"/>
      <c r="C35" s="10"/>
      <c r="D35" s="10"/>
      <c r="E35" s="29"/>
      <c r="F35" s="13"/>
      <c r="G35" s="13"/>
      <c r="H35" s="13"/>
      <c r="I35" s="13"/>
      <c r="J35" s="13"/>
      <c r="K35" s="13"/>
      <c r="L35" s="13"/>
      <c r="M35" s="8"/>
    </row>
    <row r="36">
      <c r="A36" s="10"/>
      <c r="B36" s="10"/>
      <c r="C36" s="10"/>
      <c r="D36" s="10"/>
      <c r="E36" s="29"/>
      <c r="F36" s="13"/>
      <c r="G36" s="13"/>
      <c r="H36" s="13"/>
      <c r="I36" s="13"/>
      <c r="J36" s="13"/>
      <c r="K36" s="13"/>
      <c r="L36" s="13"/>
      <c r="M36" s="8"/>
    </row>
    <row r="37">
      <c r="A37" s="10"/>
      <c r="B37" s="10"/>
      <c r="C37" s="10"/>
      <c r="D37" s="10"/>
      <c r="E37" s="29"/>
      <c r="F37" s="13"/>
      <c r="G37" s="13"/>
      <c r="H37" s="13"/>
      <c r="I37" s="13"/>
      <c r="J37" s="13"/>
      <c r="K37" s="13"/>
      <c r="L37" s="13"/>
      <c r="M37" s="8"/>
    </row>
    <row r="38">
      <c r="A38" s="10"/>
      <c r="B38" s="10"/>
      <c r="C38" s="10"/>
      <c r="D38" s="10"/>
      <c r="E38" s="29"/>
      <c r="F38" s="13"/>
      <c r="G38" s="13"/>
      <c r="H38" s="13"/>
      <c r="I38" s="13"/>
      <c r="J38" s="13"/>
      <c r="K38" s="13"/>
      <c r="L38" s="13"/>
      <c r="M38" s="8"/>
    </row>
    <row r="39">
      <c r="A39" s="10"/>
      <c r="B39" s="10"/>
      <c r="C39" s="10"/>
      <c r="D39" s="10"/>
      <c r="E39" s="29"/>
      <c r="F39" s="13"/>
      <c r="G39" s="13"/>
      <c r="H39" s="13"/>
      <c r="I39" s="13"/>
      <c r="J39" s="13"/>
      <c r="K39" s="13"/>
      <c r="L39" s="13"/>
      <c r="M39" s="8"/>
    </row>
    <row r="40">
      <c r="A40" s="10"/>
      <c r="B40" s="10"/>
      <c r="C40" s="10"/>
      <c r="D40" s="10"/>
      <c r="E40" s="29"/>
      <c r="F40" s="13"/>
      <c r="G40" s="13"/>
      <c r="H40" s="13"/>
      <c r="I40" s="13"/>
      <c r="J40" s="13"/>
      <c r="K40" s="13"/>
      <c r="L40" s="13"/>
      <c r="M40" s="8"/>
    </row>
    <row r="41">
      <c r="A41" s="10"/>
      <c r="B41" s="10"/>
      <c r="C41" s="10"/>
      <c r="D41" s="10"/>
      <c r="E41" s="29"/>
      <c r="F41" s="13"/>
      <c r="G41" s="13"/>
      <c r="H41" s="13"/>
      <c r="I41" s="13"/>
      <c r="J41" s="13"/>
      <c r="K41" s="13"/>
      <c r="L41" s="13"/>
      <c r="M41" s="8"/>
    </row>
    <row r="42">
      <c r="A42" s="10"/>
      <c r="B42" s="10"/>
      <c r="C42" s="10"/>
      <c r="D42" s="10"/>
      <c r="E42" s="29"/>
      <c r="F42" s="13"/>
      <c r="G42" s="13"/>
      <c r="H42" s="13"/>
      <c r="I42" s="13"/>
      <c r="J42" s="13"/>
      <c r="K42" s="13"/>
      <c r="L42" s="13"/>
      <c r="M42" s="8"/>
    </row>
    <row r="43">
      <c r="A43" s="10"/>
      <c r="B43" s="10"/>
      <c r="C43" s="10"/>
      <c r="D43" s="10"/>
      <c r="E43" s="29"/>
      <c r="F43" s="13"/>
      <c r="G43" s="13"/>
      <c r="H43" s="13"/>
      <c r="I43" s="13"/>
      <c r="J43" s="13"/>
      <c r="K43" s="13"/>
      <c r="L43" s="13"/>
      <c r="M43" s="8"/>
    </row>
    <row r="44">
      <c r="A44" s="10"/>
      <c r="B44" s="10"/>
      <c r="C44" s="10"/>
      <c r="D44" s="10"/>
      <c r="E44" s="29"/>
      <c r="F44" s="13"/>
      <c r="G44" s="13"/>
      <c r="H44" s="13"/>
      <c r="I44" s="13"/>
      <c r="J44" s="13"/>
      <c r="K44" s="13"/>
      <c r="L44" s="13"/>
      <c r="M44" s="8"/>
    </row>
    <row r="45">
      <c r="A45" s="10"/>
      <c r="B45" s="10"/>
      <c r="C45" s="10"/>
      <c r="D45" s="10"/>
      <c r="E45" s="29"/>
      <c r="F45" s="13"/>
      <c r="G45" s="13"/>
      <c r="H45" s="13"/>
      <c r="I45" s="13"/>
      <c r="J45" s="13"/>
      <c r="K45" s="13"/>
      <c r="L45" s="13"/>
      <c r="M45" s="8"/>
    </row>
    <row r="46">
      <c r="A46" s="10"/>
      <c r="B46" s="10"/>
      <c r="C46" s="10"/>
      <c r="D46" s="10"/>
      <c r="E46" s="29"/>
      <c r="F46" s="13"/>
      <c r="G46" s="13"/>
      <c r="H46" s="13"/>
      <c r="I46" s="13"/>
      <c r="J46" s="13"/>
      <c r="K46" s="13"/>
      <c r="L46" s="13"/>
      <c r="M46" s="8"/>
    </row>
    <row r="47">
      <c r="A47" s="10"/>
      <c r="B47" s="10"/>
      <c r="C47" s="10"/>
      <c r="D47" s="10"/>
      <c r="E47" s="29"/>
      <c r="F47" s="13"/>
      <c r="G47" s="13"/>
      <c r="H47" s="13"/>
      <c r="I47" s="13"/>
      <c r="J47" s="13"/>
      <c r="K47" s="13"/>
      <c r="L47" s="13"/>
      <c r="M47" s="8"/>
    </row>
    <row r="48">
      <c r="A48" s="10"/>
      <c r="B48" s="10"/>
      <c r="C48" s="10"/>
      <c r="D48" s="10"/>
      <c r="E48" s="29"/>
      <c r="F48" s="13"/>
      <c r="G48" s="13"/>
      <c r="H48" s="13"/>
      <c r="I48" s="13"/>
      <c r="J48" s="13"/>
      <c r="K48" s="13"/>
      <c r="L48" s="13"/>
      <c r="M48" s="8"/>
    </row>
    <row r="49">
      <c r="A49" s="10"/>
      <c r="B49" s="10"/>
      <c r="C49" s="10"/>
      <c r="D49" s="10"/>
      <c r="E49" s="29"/>
      <c r="F49" s="13"/>
      <c r="G49" s="13"/>
      <c r="H49" s="13"/>
      <c r="I49" s="13"/>
      <c r="J49" s="13"/>
      <c r="K49" s="13"/>
      <c r="L49" s="13"/>
      <c r="M49" s="8"/>
    </row>
    <row r="50">
      <c r="A50" s="10"/>
      <c r="B50" s="10"/>
      <c r="C50" s="10"/>
      <c r="D50" s="10"/>
      <c r="E50" s="29"/>
      <c r="F50" s="13"/>
      <c r="G50" s="13"/>
      <c r="H50" s="13"/>
      <c r="I50" s="13"/>
      <c r="J50" s="13"/>
      <c r="K50" s="13"/>
      <c r="L50" s="13"/>
      <c r="M50" s="8"/>
    </row>
    <row r="51">
      <c r="A51" s="10"/>
      <c r="B51" s="10"/>
      <c r="C51" s="10"/>
      <c r="D51" s="10"/>
      <c r="E51" s="29"/>
      <c r="F51" s="13"/>
      <c r="G51" s="13"/>
      <c r="H51" s="13"/>
      <c r="I51" s="13"/>
      <c r="J51" s="13"/>
      <c r="K51" s="13"/>
      <c r="L51" s="13"/>
      <c r="M51" s="8"/>
    </row>
    <row r="52">
      <c r="A52" s="10"/>
      <c r="B52" s="10"/>
      <c r="C52" s="10"/>
      <c r="D52" s="10"/>
      <c r="E52" s="29"/>
      <c r="F52" s="13"/>
      <c r="G52" s="13"/>
      <c r="H52" s="13"/>
      <c r="I52" s="13"/>
      <c r="J52" s="13"/>
      <c r="K52" s="13"/>
      <c r="L52" s="13"/>
      <c r="M52" s="8"/>
    </row>
    <row r="53">
      <c r="A53" s="10"/>
      <c r="B53" s="10"/>
      <c r="C53" s="10"/>
      <c r="D53" s="10"/>
      <c r="E53" s="29"/>
      <c r="F53" s="13"/>
      <c r="G53" s="13"/>
      <c r="H53" s="13"/>
      <c r="I53" s="13"/>
      <c r="J53" s="13"/>
      <c r="K53" s="13"/>
      <c r="L53" s="13"/>
      <c r="M53" s="8"/>
    </row>
    <row r="54">
      <c r="A54" s="10"/>
      <c r="B54" s="10"/>
      <c r="C54" s="10"/>
      <c r="D54" s="10"/>
      <c r="E54" s="29"/>
      <c r="F54" s="13"/>
      <c r="G54" s="13"/>
      <c r="H54" s="13"/>
      <c r="I54" s="13"/>
      <c r="J54" s="13"/>
      <c r="K54" s="13"/>
      <c r="L54" s="13"/>
      <c r="M54" s="8"/>
    </row>
    <row r="55">
      <c r="A55" s="10"/>
      <c r="B55" s="10"/>
      <c r="C55" s="10"/>
      <c r="D55" s="10"/>
      <c r="E55" s="29"/>
      <c r="F55" s="13"/>
      <c r="G55" s="13"/>
      <c r="H55" s="13"/>
      <c r="I55" s="13"/>
      <c r="J55" s="13"/>
      <c r="K55" s="13"/>
      <c r="L55" s="13"/>
      <c r="M55" s="8"/>
    </row>
    <row r="56">
      <c r="A56" s="10"/>
      <c r="B56" s="10"/>
      <c r="C56" s="10"/>
      <c r="D56" s="10"/>
      <c r="E56" s="29"/>
      <c r="F56" s="13"/>
      <c r="G56" s="13"/>
      <c r="H56" s="13"/>
      <c r="I56" s="13"/>
      <c r="J56" s="13"/>
      <c r="K56" s="13"/>
      <c r="L56" s="13"/>
      <c r="M56" s="8"/>
    </row>
    <row r="57">
      <c r="A57" s="10"/>
      <c r="B57" s="10"/>
      <c r="C57" s="10"/>
      <c r="D57" s="10"/>
      <c r="E57" s="29"/>
      <c r="F57" s="13"/>
      <c r="G57" s="13"/>
      <c r="H57" s="13"/>
      <c r="I57" s="13"/>
      <c r="J57" s="13"/>
      <c r="K57" s="13"/>
      <c r="L57" s="13"/>
      <c r="M57" s="8"/>
    </row>
    <row r="58">
      <c r="A58" s="10"/>
      <c r="B58" s="10"/>
      <c r="C58" s="10"/>
      <c r="D58" s="10"/>
      <c r="E58" s="29"/>
      <c r="F58" s="13"/>
      <c r="G58" s="13"/>
      <c r="H58" s="13"/>
      <c r="I58" s="13"/>
      <c r="J58" s="13"/>
      <c r="K58" s="13"/>
      <c r="L58" s="13"/>
      <c r="M58" s="8"/>
    </row>
    <row r="59">
      <c r="A59" s="10"/>
      <c r="B59" s="10"/>
      <c r="C59" s="10"/>
      <c r="D59" s="10"/>
      <c r="E59" s="29"/>
      <c r="F59" s="13"/>
      <c r="G59" s="13"/>
      <c r="H59" s="13"/>
      <c r="I59" s="13"/>
      <c r="J59" s="13"/>
      <c r="K59" s="13"/>
      <c r="L59" s="13"/>
      <c r="M59" s="8"/>
    </row>
    <row r="60">
      <c r="A60" s="10"/>
      <c r="B60" s="10"/>
      <c r="C60" s="10"/>
      <c r="D60" s="10"/>
      <c r="E60" s="29"/>
      <c r="F60" s="13"/>
      <c r="G60" s="13"/>
      <c r="H60" s="13"/>
      <c r="I60" s="13"/>
      <c r="J60" s="13"/>
      <c r="K60" s="13"/>
      <c r="L60" s="13"/>
      <c r="M60" s="8"/>
    </row>
    <row r="61">
      <c r="A61" s="10"/>
      <c r="B61" s="10"/>
      <c r="C61" s="10"/>
      <c r="D61" s="10"/>
      <c r="E61" s="29"/>
      <c r="F61" s="13"/>
      <c r="G61" s="13"/>
      <c r="H61" s="13"/>
      <c r="I61" s="13"/>
      <c r="J61" s="13"/>
      <c r="K61" s="13"/>
      <c r="L61" s="13"/>
      <c r="M61" s="8"/>
    </row>
    <row r="62">
      <c r="A62" s="10"/>
      <c r="B62" s="10"/>
      <c r="C62" s="10"/>
      <c r="D62" s="10"/>
      <c r="E62" s="29"/>
      <c r="F62" s="13"/>
      <c r="G62" s="13"/>
      <c r="H62" s="13"/>
      <c r="I62" s="13"/>
      <c r="J62" s="13"/>
      <c r="K62" s="13"/>
      <c r="L62" s="13"/>
      <c r="M62" s="8"/>
    </row>
    <row r="63">
      <c r="A63" s="10"/>
      <c r="B63" s="10"/>
      <c r="C63" s="10"/>
      <c r="D63" s="10"/>
      <c r="E63" s="29"/>
      <c r="F63" s="13"/>
      <c r="G63" s="13"/>
      <c r="H63" s="13"/>
      <c r="I63" s="13"/>
      <c r="J63" s="13"/>
      <c r="K63" s="13"/>
      <c r="L63" s="13"/>
      <c r="M63" s="8"/>
    </row>
    <row r="64">
      <c r="A64" s="10"/>
      <c r="B64" s="10"/>
      <c r="C64" s="10"/>
      <c r="D64" s="10"/>
      <c r="E64" s="29"/>
      <c r="F64" s="13"/>
      <c r="G64" s="13"/>
      <c r="H64" s="13"/>
      <c r="I64" s="13"/>
      <c r="J64" s="13"/>
      <c r="K64" s="13"/>
      <c r="L64" s="13"/>
      <c r="M64" s="8"/>
    </row>
    <row r="65">
      <c r="A65" s="10"/>
      <c r="B65" s="10"/>
      <c r="C65" s="10"/>
      <c r="D65" s="10"/>
      <c r="E65" s="29"/>
      <c r="F65" s="13"/>
      <c r="G65" s="13"/>
      <c r="H65" s="13"/>
      <c r="I65" s="13"/>
      <c r="J65" s="13"/>
      <c r="K65" s="13"/>
      <c r="L65" s="13"/>
      <c r="M65" s="8"/>
    </row>
    <row r="66">
      <c r="A66" s="10"/>
      <c r="B66" s="10"/>
      <c r="C66" s="10"/>
      <c r="D66" s="10"/>
      <c r="E66" s="29"/>
      <c r="F66" s="13"/>
      <c r="G66" s="13"/>
      <c r="H66" s="13"/>
      <c r="I66" s="13"/>
      <c r="J66" s="13"/>
      <c r="K66" s="13"/>
      <c r="L66" s="13"/>
      <c r="M66" s="8"/>
    </row>
    <row r="67">
      <c r="A67" s="10"/>
      <c r="B67" s="10"/>
      <c r="C67" s="10"/>
      <c r="D67" s="10"/>
      <c r="E67" s="29"/>
      <c r="F67" s="13"/>
      <c r="G67" s="13"/>
      <c r="H67" s="13"/>
      <c r="I67" s="13"/>
      <c r="J67" s="13"/>
      <c r="K67" s="13"/>
      <c r="L67" s="13"/>
      <c r="M67" s="8"/>
    </row>
    <row r="68">
      <c r="A68" s="10"/>
      <c r="B68" s="10"/>
      <c r="C68" s="10"/>
      <c r="D68" s="10"/>
      <c r="E68" s="29"/>
      <c r="F68" s="13"/>
      <c r="G68" s="13"/>
      <c r="H68" s="13"/>
      <c r="I68" s="13"/>
      <c r="J68" s="13"/>
      <c r="K68" s="13"/>
      <c r="L68" s="13"/>
      <c r="M68" s="8"/>
    </row>
    <row r="69">
      <c r="A69" s="10"/>
      <c r="B69" s="10"/>
      <c r="C69" s="10"/>
      <c r="D69" s="10"/>
      <c r="E69" s="29"/>
      <c r="F69" s="13"/>
      <c r="G69" s="13"/>
      <c r="H69" s="13"/>
      <c r="I69" s="13"/>
      <c r="J69" s="13"/>
      <c r="K69" s="13"/>
      <c r="L69" s="13"/>
      <c r="M69" s="8"/>
    </row>
    <row r="70">
      <c r="A70" s="10"/>
      <c r="B70" s="10"/>
      <c r="C70" s="10"/>
      <c r="D70" s="10"/>
      <c r="E70" s="29"/>
      <c r="F70" s="13"/>
      <c r="G70" s="13"/>
      <c r="H70" s="13"/>
      <c r="I70" s="13"/>
      <c r="J70" s="13"/>
      <c r="K70" s="13"/>
      <c r="L70" s="13"/>
      <c r="M70" s="8"/>
    </row>
    <row r="71">
      <c r="A71" s="10"/>
      <c r="B71" s="10"/>
      <c r="C71" s="10"/>
      <c r="D71" s="10"/>
      <c r="E71" s="29"/>
      <c r="F71" s="13"/>
      <c r="G71" s="13"/>
      <c r="H71" s="13"/>
      <c r="I71" s="13"/>
      <c r="J71" s="13"/>
      <c r="K71" s="13"/>
      <c r="L71" s="13"/>
      <c r="M71" s="8"/>
    </row>
    <row r="72">
      <c r="A72" s="10"/>
      <c r="B72" s="10"/>
      <c r="C72" s="10"/>
      <c r="D72" s="10"/>
      <c r="E72" s="29"/>
      <c r="F72" s="13"/>
      <c r="G72" s="13"/>
      <c r="H72" s="13"/>
      <c r="I72" s="13"/>
      <c r="J72" s="13"/>
      <c r="K72" s="13"/>
      <c r="L72" s="13"/>
      <c r="M72" s="8"/>
    </row>
    <row r="73">
      <c r="A73" s="10"/>
      <c r="B73" s="10"/>
      <c r="C73" s="10"/>
      <c r="D73" s="10"/>
      <c r="E73" s="29"/>
      <c r="F73" s="13"/>
      <c r="G73" s="13"/>
      <c r="H73" s="13"/>
      <c r="I73" s="13"/>
      <c r="J73" s="13"/>
      <c r="K73" s="13"/>
      <c r="L73" s="13"/>
      <c r="M73" s="8"/>
    </row>
    <row r="74">
      <c r="A74" s="10"/>
      <c r="B74" s="10"/>
      <c r="C74" s="10"/>
      <c r="D74" s="10"/>
      <c r="E74" s="29"/>
      <c r="F74" s="13"/>
      <c r="G74" s="13"/>
      <c r="H74" s="13"/>
      <c r="I74" s="13"/>
      <c r="J74" s="13"/>
      <c r="K74" s="13"/>
      <c r="L74" s="13"/>
      <c r="M74" s="8"/>
    </row>
    <row r="75">
      <c r="A75" s="10"/>
      <c r="B75" s="10"/>
      <c r="C75" s="10"/>
      <c r="D75" s="10"/>
      <c r="E75" s="29"/>
      <c r="F75" s="13"/>
      <c r="G75" s="13"/>
      <c r="H75" s="13"/>
      <c r="I75" s="13"/>
      <c r="J75" s="13"/>
      <c r="K75" s="13"/>
      <c r="L75" s="13"/>
      <c r="M75" s="8"/>
    </row>
    <row r="76">
      <c r="A76" s="10"/>
      <c r="B76" s="10"/>
      <c r="C76" s="10"/>
      <c r="D76" s="10"/>
      <c r="E76" s="29"/>
      <c r="F76" s="13"/>
      <c r="G76" s="13"/>
      <c r="H76" s="13"/>
      <c r="I76" s="13"/>
      <c r="J76" s="13"/>
      <c r="K76" s="13"/>
      <c r="L76" s="13"/>
      <c r="M76" s="8"/>
    </row>
    <row r="77">
      <c r="A77" s="10"/>
      <c r="B77" s="10"/>
      <c r="C77" s="10"/>
      <c r="D77" s="10"/>
      <c r="E77" s="29"/>
      <c r="F77" s="13"/>
      <c r="G77" s="13"/>
      <c r="H77" s="13"/>
      <c r="I77" s="13"/>
      <c r="J77" s="13"/>
      <c r="K77" s="13"/>
      <c r="L77" s="13"/>
      <c r="M77" s="8"/>
    </row>
    <row r="78">
      <c r="A78" s="10"/>
      <c r="B78" s="10"/>
      <c r="C78" s="10"/>
      <c r="D78" s="10"/>
      <c r="E78" s="29"/>
      <c r="F78" s="13"/>
      <c r="G78" s="13"/>
      <c r="H78" s="13"/>
      <c r="I78" s="13"/>
      <c r="J78" s="13"/>
      <c r="K78" s="13"/>
      <c r="L78" s="13"/>
      <c r="M78" s="8"/>
    </row>
    <row r="79">
      <c r="A79" s="10"/>
      <c r="B79" s="10"/>
      <c r="C79" s="10"/>
      <c r="D79" s="10"/>
      <c r="E79" s="29"/>
      <c r="F79" s="13"/>
      <c r="G79" s="13"/>
      <c r="H79" s="13"/>
      <c r="I79" s="13"/>
      <c r="J79" s="13"/>
      <c r="K79" s="13"/>
      <c r="L79" s="13"/>
      <c r="M79" s="8"/>
    </row>
    <row r="80">
      <c r="A80" s="10"/>
      <c r="B80" s="10"/>
      <c r="C80" s="10"/>
      <c r="D80" s="10"/>
      <c r="E80" s="29"/>
      <c r="F80" s="13"/>
      <c r="G80" s="13"/>
      <c r="H80" s="13"/>
      <c r="I80" s="13"/>
      <c r="J80" s="13"/>
      <c r="K80" s="13"/>
      <c r="L80" s="13"/>
      <c r="M80" s="8"/>
    </row>
    <row r="81">
      <c r="A81" s="10"/>
      <c r="B81" s="10"/>
      <c r="C81" s="10"/>
      <c r="D81" s="10"/>
      <c r="E81" s="29"/>
      <c r="F81" s="13"/>
      <c r="G81" s="13"/>
      <c r="H81" s="13"/>
      <c r="I81" s="13"/>
      <c r="J81" s="13"/>
      <c r="K81" s="13"/>
      <c r="L81" s="13"/>
      <c r="M81" s="8"/>
    </row>
    <row r="82">
      <c r="A82" s="10"/>
      <c r="B82" s="10"/>
      <c r="C82" s="10"/>
      <c r="D82" s="10"/>
      <c r="E82" s="29"/>
      <c r="F82" s="13"/>
      <c r="G82" s="13"/>
      <c r="H82" s="13"/>
      <c r="I82" s="13"/>
      <c r="J82" s="13"/>
      <c r="K82" s="13"/>
      <c r="L82" s="13"/>
      <c r="M82" s="8"/>
    </row>
    <row r="83">
      <c r="A83" s="10"/>
      <c r="B83" s="10"/>
      <c r="C83" s="10"/>
      <c r="D83" s="10"/>
      <c r="E83" s="29"/>
      <c r="F83" s="13"/>
      <c r="G83" s="13"/>
      <c r="H83" s="13"/>
      <c r="I83" s="13"/>
      <c r="J83" s="13"/>
      <c r="K83" s="13"/>
      <c r="L83" s="13"/>
      <c r="M83" s="8"/>
    </row>
    <row r="84">
      <c r="A84" s="10"/>
      <c r="B84" s="10"/>
      <c r="C84" s="10"/>
      <c r="D84" s="10"/>
      <c r="E84" s="29"/>
      <c r="F84" s="13"/>
      <c r="G84" s="13"/>
      <c r="H84" s="13"/>
      <c r="I84" s="13"/>
      <c r="J84" s="13"/>
      <c r="K84" s="13"/>
      <c r="L84" s="13"/>
      <c r="M84" s="8"/>
    </row>
    <row r="85">
      <c r="A85" s="10"/>
      <c r="B85" s="10"/>
      <c r="C85" s="10"/>
      <c r="D85" s="10"/>
      <c r="E85" s="29"/>
      <c r="F85" s="13"/>
      <c r="G85" s="13"/>
      <c r="H85" s="13"/>
      <c r="I85" s="13"/>
      <c r="J85" s="13"/>
      <c r="K85" s="13"/>
      <c r="L85" s="13"/>
      <c r="M85" s="8"/>
    </row>
    <row r="86">
      <c r="A86" s="10"/>
      <c r="B86" s="10"/>
      <c r="C86" s="10"/>
      <c r="D86" s="10"/>
      <c r="E86" s="29"/>
      <c r="F86" s="13"/>
      <c r="G86" s="13"/>
      <c r="H86" s="13"/>
      <c r="I86" s="13"/>
      <c r="J86" s="13"/>
      <c r="K86" s="13"/>
      <c r="L86" s="13"/>
      <c r="M86" s="8"/>
    </row>
    <row r="87">
      <c r="A87" s="10"/>
      <c r="B87" s="10"/>
      <c r="C87" s="10"/>
      <c r="D87" s="10"/>
      <c r="E87" s="29"/>
      <c r="F87" s="13"/>
      <c r="G87" s="13"/>
      <c r="H87" s="13"/>
      <c r="I87" s="13"/>
      <c r="J87" s="13"/>
      <c r="K87" s="13"/>
      <c r="L87" s="13"/>
      <c r="M87" s="8"/>
    </row>
    <row r="88">
      <c r="A88" s="10"/>
      <c r="B88" s="10"/>
      <c r="C88" s="10"/>
      <c r="D88" s="10"/>
      <c r="E88" s="29"/>
      <c r="F88" s="13"/>
      <c r="G88" s="13"/>
      <c r="H88" s="13"/>
      <c r="I88" s="13"/>
      <c r="J88" s="13"/>
      <c r="K88" s="13"/>
      <c r="L88" s="13"/>
      <c r="M88" s="8"/>
    </row>
    <row r="89">
      <c r="A89" s="10"/>
      <c r="B89" s="10"/>
      <c r="C89" s="10"/>
      <c r="D89" s="10"/>
      <c r="E89" s="29"/>
      <c r="F89" s="13"/>
      <c r="G89" s="13"/>
      <c r="H89" s="13"/>
      <c r="I89" s="13"/>
      <c r="J89" s="13"/>
      <c r="K89" s="13"/>
      <c r="L89" s="13"/>
      <c r="M89" s="8"/>
    </row>
    <row r="90">
      <c r="A90" s="10"/>
      <c r="B90" s="10"/>
      <c r="C90" s="10"/>
      <c r="D90" s="10"/>
      <c r="E90" s="29"/>
      <c r="F90" s="13"/>
      <c r="G90" s="13"/>
      <c r="H90" s="13"/>
      <c r="I90" s="13"/>
      <c r="J90" s="13"/>
      <c r="K90" s="13"/>
      <c r="L90" s="13"/>
      <c r="M90" s="8"/>
    </row>
    <row r="91">
      <c r="A91" s="10"/>
      <c r="B91" s="10"/>
      <c r="C91" s="10"/>
      <c r="D91" s="10"/>
      <c r="E91" s="29"/>
      <c r="F91" s="13"/>
      <c r="G91" s="13"/>
      <c r="H91" s="13"/>
      <c r="I91" s="13"/>
      <c r="J91" s="13"/>
      <c r="K91" s="13"/>
      <c r="L91" s="13"/>
      <c r="M91" s="8"/>
    </row>
    <row r="92">
      <c r="A92" s="10"/>
      <c r="B92" s="10"/>
      <c r="C92" s="10"/>
      <c r="D92" s="10"/>
      <c r="E92" s="29"/>
      <c r="F92" s="13"/>
      <c r="G92" s="13"/>
      <c r="H92" s="13"/>
      <c r="I92" s="13"/>
      <c r="J92" s="13"/>
      <c r="K92" s="13"/>
      <c r="L92" s="13"/>
      <c r="M92" s="8"/>
    </row>
    <row r="93">
      <c r="A93" s="10"/>
      <c r="B93" s="10"/>
      <c r="C93" s="10"/>
      <c r="D93" s="10"/>
      <c r="E93" s="29"/>
      <c r="F93" s="13"/>
      <c r="G93" s="13"/>
      <c r="H93" s="13"/>
      <c r="I93" s="13"/>
      <c r="J93" s="13"/>
      <c r="K93" s="13"/>
      <c r="L93" s="13"/>
      <c r="M93" s="8"/>
    </row>
    <row r="94">
      <c r="A94" s="10"/>
      <c r="B94" s="10"/>
      <c r="C94" s="10"/>
      <c r="D94" s="10"/>
      <c r="E94" s="29"/>
      <c r="F94" s="13"/>
      <c r="G94" s="13"/>
      <c r="H94" s="13"/>
      <c r="I94" s="13"/>
      <c r="J94" s="13"/>
      <c r="K94" s="13"/>
      <c r="L94" s="13"/>
      <c r="M94" s="8"/>
    </row>
    <row r="95">
      <c r="A95" s="10"/>
      <c r="B95" s="10"/>
      <c r="C95" s="10"/>
      <c r="D95" s="10"/>
      <c r="E95" s="29"/>
      <c r="F95" s="13"/>
      <c r="G95" s="13"/>
      <c r="H95" s="13"/>
      <c r="I95" s="13"/>
      <c r="J95" s="13"/>
      <c r="K95" s="13"/>
      <c r="L95" s="13"/>
      <c r="M95" s="8"/>
    </row>
    <row r="96">
      <c r="A96" s="10"/>
      <c r="B96" s="10"/>
      <c r="C96" s="10"/>
      <c r="D96" s="10"/>
      <c r="E96" s="29"/>
      <c r="F96" s="13"/>
      <c r="G96" s="13"/>
      <c r="H96" s="13"/>
      <c r="I96" s="13"/>
      <c r="J96" s="13"/>
      <c r="K96" s="13"/>
      <c r="L96" s="13"/>
      <c r="M96" s="8"/>
    </row>
    <row r="97">
      <c r="A97" s="10"/>
      <c r="B97" s="10"/>
      <c r="C97" s="10"/>
      <c r="D97" s="10"/>
      <c r="E97" s="29"/>
      <c r="F97" s="13"/>
      <c r="G97" s="13"/>
      <c r="H97" s="13"/>
      <c r="I97" s="13"/>
      <c r="J97" s="13"/>
      <c r="K97" s="13"/>
      <c r="L97" s="13"/>
      <c r="M97" s="8"/>
    </row>
    <row r="98">
      <c r="A98" s="10"/>
      <c r="B98" s="10"/>
      <c r="C98" s="10"/>
      <c r="D98" s="10"/>
      <c r="E98" s="29"/>
      <c r="F98" s="13"/>
      <c r="G98" s="13"/>
      <c r="H98" s="13"/>
      <c r="I98" s="13"/>
      <c r="J98" s="13"/>
      <c r="K98" s="13"/>
      <c r="L98" s="13"/>
      <c r="M98" s="8"/>
    </row>
    <row r="99">
      <c r="A99" s="10"/>
      <c r="B99" s="10"/>
      <c r="C99" s="10"/>
      <c r="D99" s="10"/>
      <c r="E99" s="29"/>
      <c r="F99" s="13"/>
      <c r="G99" s="13"/>
      <c r="H99" s="13"/>
      <c r="I99" s="13"/>
      <c r="J99" s="13"/>
      <c r="K99" s="13"/>
      <c r="L99" s="13"/>
      <c r="M99" s="8"/>
    </row>
    <row r="100">
      <c r="A100" s="10"/>
      <c r="B100" s="10"/>
      <c r="C100" s="10"/>
      <c r="D100" s="10"/>
      <c r="E100" s="29"/>
      <c r="F100" s="13"/>
      <c r="G100" s="13"/>
      <c r="H100" s="13"/>
      <c r="I100" s="13"/>
      <c r="J100" s="13"/>
      <c r="K100" s="13"/>
      <c r="L100" s="13"/>
      <c r="M100" s="8"/>
    </row>
    <row r="101">
      <c r="A101" s="10"/>
      <c r="B101" s="10"/>
      <c r="C101" s="10"/>
      <c r="D101" s="10"/>
      <c r="E101" s="29"/>
      <c r="F101" s="13"/>
      <c r="G101" s="13"/>
      <c r="H101" s="13"/>
      <c r="I101" s="13"/>
      <c r="J101" s="13"/>
      <c r="K101" s="13"/>
      <c r="L101" s="13"/>
      <c r="M101" s="8"/>
    </row>
    <row r="102">
      <c r="A102" s="10"/>
      <c r="B102" s="10"/>
      <c r="C102" s="10"/>
      <c r="D102" s="10"/>
      <c r="E102" s="29"/>
      <c r="F102" s="13"/>
      <c r="G102" s="13"/>
      <c r="H102" s="13"/>
      <c r="I102" s="13"/>
      <c r="J102" s="13"/>
      <c r="K102" s="13"/>
      <c r="L102" s="13"/>
      <c r="M102" s="8"/>
    </row>
    <row r="103">
      <c r="A103" s="10"/>
      <c r="B103" s="10"/>
      <c r="C103" s="10"/>
      <c r="D103" s="10"/>
      <c r="E103" s="29"/>
      <c r="F103" s="13"/>
      <c r="G103" s="13"/>
      <c r="H103" s="13"/>
      <c r="I103" s="13"/>
      <c r="J103" s="13"/>
      <c r="K103" s="13"/>
      <c r="L103" s="13"/>
      <c r="M103" s="8"/>
    </row>
    <row r="104">
      <c r="A104" s="10"/>
      <c r="B104" s="10"/>
      <c r="C104" s="10"/>
      <c r="D104" s="10"/>
      <c r="E104" s="29"/>
      <c r="F104" s="13"/>
      <c r="G104" s="13"/>
      <c r="H104" s="13"/>
      <c r="I104" s="13"/>
      <c r="J104" s="13"/>
      <c r="K104" s="13"/>
      <c r="L104" s="13"/>
      <c r="M104" s="8"/>
    </row>
    <row r="105">
      <c r="A105" s="10"/>
      <c r="B105" s="10"/>
      <c r="C105" s="10"/>
      <c r="D105" s="10"/>
      <c r="E105" s="29"/>
      <c r="F105" s="13"/>
      <c r="G105" s="13"/>
      <c r="H105" s="13"/>
      <c r="I105" s="13"/>
      <c r="J105" s="13"/>
      <c r="K105" s="13"/>
      <c r="L105" s="13"/>
      <c r="M105" s="8"/>
    </row>
    <row r="106">
      <c r="A106" s="10"/>
      <c r="B106" s="10"/>
      <c r="C106" s="10"/>
      <c r="D106" s="10"/>
      <c r="E106" s="29"/>
      <c r="F106" s="13"/>
      <c r="G106" s="13"/>
      <c r="H106" s="13"/>
      <c r="I106" s="13"/>
      <c r="J106" s="13"/>
      <c r="K106" s="13"/>
      <c r="L106" s="13"/>
      <c r="M106" s="8"/>
    </row>
    <row r="107">
      <c r="A107" s="10"/>
      <c r="B107" s="10"/>
      <c r="C107" s="10"/>
      <c r="D107" s="10"/>
      <c r="E107" s="29"/>
      <c r="F107" s="13"/>
      <c r="G107" s="13"/>
      <c r="H107" s="13"/>
      <c r="I107" s="13"/>
      <c r="J107" s="13"/>
      <c r="K107" s="13"/>
      <c r="L107" s="13"/>
      <c r="M107" s="8"/>
    </row>
    <row r="108">
      <c r="A108" s="10"/>
      <c r="B108" s="10"/>
      <c r="C108" s="10"/>
      <c r="D108" s="10"/>
      <c r="E108" s="29"/>
      <c r="F108" s="13"/>
      <c r="G108" s="13"/>
      <c r="H108" s="13"/>
      <c r="I108" s="13"/>
      <c r="J108" s="13"/>
      <c r="K108" s="13"/>
      <c r="L108" s="13"/>
      <c r="M108" s="8"/>
    </row>
    <row r="109">
      <c r="A109" s="10"/>
      <c r="B109" s="10"/>
      <c r="C109" s="10"/>
      <c r="D109" s="10"/>
      <c r="E109" s="29"/>
      <c r="F109" s="13"/>
      <c r="G109" s="13"/>
      <c r="H109" s="13"/>
      <c r="I109" s="13"/>
      <c r="J109" s="13"/>
      <c r="K109" s="13"/>
      <c r="L109" s="13"/>
      <c r="M109" s="8"/>
    </row>
    <row r="110">
      <c r="A110" s="10"/>
      <c r="B110" s="10"/>
      <c r="C110" s="10"/>
      <c r="D110" s="10"/>
      <c r="E110" s="29"/>
      <c r="F110" s="13"/>
      <c r="G110" s="13"/>
      <c r="H110" s="13"/>
      <c r="I110" s="13"/>
      <c r="J110" s="13"/>
      <c r="K110" s="13"/>
      <c r="L110" s="13"/>
      <c r="M110" s="8"/>
    </row>
    <row r="111">
      <c r="A111" s="10"/>
      <c r="B111" s="10"/>
      <c r="C111" s="10"/>
      <c r="D111" s="10"/>
      <c r="E111" s="29"/>
      <c r="F111" s="13"/>
      <c r="G111" s="13"/>
      <c r="H111" s="13"/>
      <c r="I111" s="13"/>
      <c r="J111" s="13"/>
      <c r="K111" s="13"/>
      <c r="L111" s="13"/>
      <c r="M111" s="8"/>
    </row>
    <row r="112">
      <c r="A112" s="10"/>
      <c r="B112" s="10"/>
      <c r="C112" s="10"/>
      <c r="D112" s="10"/>
      <c r="E112" s="29"/>
      <c r="F112" s="13"/>
      <c r="G112" s="13"/>
      <c r="H112" s="13"/>
      <c r="I112" s="13"/>
      <c r="J112" s="13"/>
      <c r="K112" s="13"/>
      <c r="L112" s="13"/>
      <c r="M112" s="8"/>
    </row>
    <row r="113">
      <c r="A113" s="10"/>
      <c r="B113" s="10"/>
      <c r="C113" s="10"/>
      <c r="D113" s="10"/>
      <c r="E113" s="29"/>
      <c r="F113" s="13"/>
      <c r="G113" s="13"/>
      <c r="H113" s="13"/>
      <c r="I113" s="13"/>
      <c r="J113" s="13"/>
      <c r="K113" s="13"/>
      <c r="L113" s="13"/>
      <c r="M113" s="8"/>
    </row>
    <row r="114">
      <c r="A114" s="10"/>
      <c r="B114" s="10"/>
      <c r="C114" s="10"/>
      <c r="D114" s="10"/>
      <c r="E114" s="29"/>
      <c r="F114" s="13"/>
      <c r="G114" s="13"/>
      <c r="H114" s="13"/>
      <c r="I114" s="13"/>
      <c r="J114" s="13"/>
      <c r="K114" s="13"/>
      <c r="L114" s="13"/>
      <c r="M114" s="8"/>
    </row>
    <row r="115">
      <c r="A115" s="10"/>
      <c r="B115" s="10"/>
      <c r="C115" s="10"/>
      <c r="D115" s="10"/>
      <c r="E115" s="29"/>
      <c r="F115" s="13"/>
      <c r="G115" s="13"/>
      <c r="H115" s="13"/>
      <c r="I115" s="13"/>
      <c r="J115" s="13"/>
      <c r="K115" s="13"/>
      <c r="L115" s="13"/>
      <c r="M115" s="8"/>
    </row>
    <row r="116">
      <c r="A116" s="10"/>
      <c r="B116" s="10"/>
      <c r="C116" s="10"/>
      <c r="D116" s="10"/>
      <c r="E116" s="29"/>
      <c r="F116" s="13"/>
      <c r="G116" s="13"/>
      <c r="H116" s="13"/>
      <c r="I116" s="13"/>
      <c r="J116" s="13"/>
      <c r="K116" s="13"/>
      <c r="L116" s="13"/>
      <c r="M116" s="8"/>
    </row>
    <row r="117">
      <c r="A117" s="10"/>
      <c r="B117" s="10"/>
      <c r="C117" s="10"/>
      <c r="D117" s="10"/>
      <c r="E117" s="29"/>
      <c r="F117" s="13"/>
      <c r="G117" s="13"/>
      <c r="H117" s="13"/>
      <c r="I117" s="13"/>
      <c r="J117" s="13"/>
      <c r="K117" s="13"/>
      <c r="L117" s="13"/>
      <c r="M117" s="8"/>
    </row>
    <row r="118">
      <c r="A118" s="10"/>
      <c r="B118" s="10"/>
      <c r="C118" s="10"/>
      <c r="D118" s="10"/>
      <c r="E118" s="29"/>
      <c r="F118" s="13"/>
      <c r="G118" s="13"/>
      <c r="H118" s="13"/>
      <c r="I118" s="13"/>
      <c r="J118" s="13"/>
      <c r="K118" s="13"/>
      <c r="L118" s="13"/>
      <c r="M118" s="8"/>
    </row>
    <row r="119">
      <c r="A119" s="10"/>
      <c r="B119" s="10"/>
      <c r="C119" s="10"/>
      <c r="D119" s="10"/>
      <c r="E119" s="29"/>
      <c r="F119" s="13"/>
      <c r="G119" s="13"/>
      <c r="H119" s="13"/>
      <c r="I119" s="13"/>
      <c r="J119" s="13"/>
      <c r="K119" s="13"/>
      <c r="L119" s="13"/>
      <c r="M119" s="8"/>
    </row>
    <row r="120">
      <c r="A120" s="10"/>
      <c r="B120" s="10"/>
      <c r="C120" s="10"/>
      <c r="D120" s="10"/>
      <c r="E120" s="29"/>
      <c r="F120" s="13"/>
      <c r="G120" s="13"/>
      <c r="H120" s="13"/>
      <c r="I120" s="13"/>
      <c r="J120" s="13"/>
      <c r="K120" s="13"/>
      <c r="L120" s="13"/>
      <c r="M120" s="8"/>
    </row>
    <row r="121">
      <c r="A121" s="10"/>
      <c r="B121" s="10"/>
      <c r="C121" s="10"/>
      <c r="D121" s="10"/>
      <c r="E121" s="29"/>
      <c r="F121" s="13"/>
      <c r="G121" s="13"/>
      <c r="H121" s="13"/>
      <c r="I121" s="13"/>
      <c r="J121" s="13"/>
      <c r="K121" s="13"/>
      <c r="L121" s="13"/>
      <c r="M121" s="8"/>
    </row>
    <row r="122">
      <c r="A122" s="10"/>
      <c r="B122" s="10"/>
      <c r="C122" s="10"/>
      <c r="D122" s="10"/>
      <c r="E122" s="29"/>
      <c r="F122" s="13"/>
      <c r="G122" s="13"/>
      <c r="H122" s="13"/>
      <c r="I122" s="13"/>
      <c r="J122" s="13"/>
      <c r="K122" s="13"/>
      <c r="L122" s="13"/>
      <c r="M122" s="8"/>
    </row>
    <row r="123">
      <c r="A123" s="10"/>
      <c r="B123" s="10"/>
      <c r="C123" s="10"/>
      <c r="D123" s="10"/>
      <c r="E123" s="29"/>
      <c r="F123" s="13"/>
      <c r="G123" s="13"/>
      <c r="H123" s="13"/>
      <c r="I123" s="13"/>
      <c r="J123" s="13"/>
      <c r="K123" s="13"/>
      <c r="L123" s="13"/>
      <c r="M123" s="8"/>
    </row>
    <row r="124">
      <c r="A124" s="10"/>
      <c r="B124" s="10"/>
      <c r="C124" s="10"/>
      <c r="D124" s="10"/>
      <c r="E124" s="29"/>
      <c r="F124" s="13"/>
      <c r="G124" s="13"/>
      <c r="H124" s="13"/>
      <c r="I124" s="13"/>
      <c r="J124" s="13"/>
      <c r="K124" s="13"/>
      <c r="L124" s="13"/>
      <c r="M124" s="8"/>
    </row>
    <row r="125">
      <c r="A125" s="10"/>
      <c r="B125" s="10"/>
      <c r="C125" s="10"/>
      <c r="D125" s="10"/>
      <c r="E125" s="29"/>
      <c r="F125" s="13"/>
      <c r="G125" s="13"/>
      <c r="H125" s="13"/>
      <c r="I125" s="13"/>
      <c r="J125" s="13"/>
      <c r="K125" s="13"/>
      <c r="L125" s="13"/>
      <c r="M125" s="8"/>
    </row>
    <row r="126">
      <c r="A126" s="10"/>
      <c r="B126" s="10"/>
      <c r="C126" s="10"/>
      <c r="D126" s="10"/>
      <c r="E126" s="29"/>
      <c r="F126" s="13"/>
      <c r="G126" s="13"/>
      <c r="H126" s="13"/>
      <c r="I126" s="13"/>
      <c r="J126" s="13"/>
      <c r="K126" s="13"/>
      <c r="L126" s="13"/>
      <c r="M126" s="8"/>
    </row>
    <row r="127">
      <c r="A127" s="10"/>
      <c r="B127" s="10"/>
      <c r="C127" s="10"/>
      <c r="D127" s="10"/>
      <c r="E127" s="29"/>
      <c r="F127" s="13"/>
      <c r="G127" s="13"/>
      <c r="H127" s="13"/>
      <c r="I127" s="13"/>
      <c r="J127" s="13"/>
      <c r="K127" s="13"/>
      <c r="L127" s="13"/>
      <c r="M127" s="8"/>
    </row>
    <row r="128">
      <c r="A128" s="10"/>
      <c r="B128" s="10"/>
      <c r="C128" s="10"/>
      <c r="D128" s="10"/>
      <c r="E128" s="29"/>
      <c r="F128" s="13"/>
      <c r="G128" s="13"/>
      <c r="H128" s="13"/>
      <c r="I128" s="13"/>
      <c r="J128" s="13"/>
      <c r="K128" s="13"/>
      <c r="L128" s="13"/>
      <c r="M128" s="8"/>
    </row>
    <row r="129">
      <c r="A129" s="10"/>
      <c r="B129" s="10"/>
      <c r="C129" s="10"/>
      <c r="D129" s="10"/>
      <c r="E129" s="29"/>
      <c r="F129" s="13"/>
      <c r="G129" s="13"/>
      <c r="H129" s="13"/>
      <c r="I129" s="13"/>
      <c r="J129" s="13"/>
      <c r="K129" s="13"/>
      <c r="L129" s="13"/>
      <c r="M129" s="8"/>
    </row>
    <row r="130">
      <c r="A130" s="10"/>
      <c r="B130" s="10"/>
      <c r="C130" s="10"/>
      <c r="D130" s="10"/>
      <c r="E130" s="29"/>
      <c r="F130" s="13"/>
      <c r="G130" s="13"/>
      <c r="H130" s="13"/>
      <c r="I130" s="13"/>
      <c r="J130" s="13"/>
      <c r="K130" s="13"/>
      <c r="L130" s="13"/>
      <c r="M130" s="8"/>
    </row>
    <row r="131">
      <c r="A131" s="10"/>
      <c r="B131" s="10"/>
      <c r="C131" s="10"/>
      <c r="D131" s="10"/>
      <c r="E131" s="29"/>
      <c r="F131" s="13"/>
      <c r="G131" s="13"/>
      <c r="H131" s="13"/>
      <c r="I131" s="13"/>
      <c r="J131" s="13"/>
      <c r="K131" s="13"/>
      <c r="L131" s="13"/>
      <c r="M131" s="8"/>
    </row>
    <row r="132">
      <c r="A132" s="10"/>
      <c r="B132" s="10"/>
      <c r="C132" s="10"/>
      <c r="D132" s="10"/>
      <c r="E132" s="29"/>
      <c r="F132" s="13"/>
      <c r="G132" s="13"/>
      <c r="H132" s="13"/>
      <c r="I132" s="13"/>
      <c r="J132" s="13"/>
      <c r="K132" s="13"/>
      <c r="L132" s="13"/>
      <c r="M132" s="8"/>
    </row>
    <row r="133">
      <c r="A133" s="10"/>
      <c r="B133" s="10"/>
      <c r="C133" s="10"/>
      <c r="D133" s="10"/>
      <c r="E133" s="29"/>
      <c r="F133" s="13"/>
      <c r="G133" s="13"/>
      <c r="H133" s="13"/>
      <c r="I133" s="13"/>
      <c r="J133" s="13"/>
      <c r="K133" s="13"/>
      <c r="L133" s="13"/>
      <c r="M133" s="8"/>
    </row>
    <row r="134">
      <c r="A134" s="10"/>
      <c r="B134" s="10"/>
      <c r="C134" s="10"/>
      <c r="D134" s="10"/>
      <c r="E134" s="29"/>
      <c r="F134" s="13"/>
      <c r="G134" s="13"/>
      <c r="H134" s="13"/>
      <c r="I134" s="13"/>
      <c r="J134" s="13"/>
      <c r="K134" s="13"/>
      <c r="L134" s="13"/>
      <c r="M134" s="8"/>
    </row>
    <row r="135">
      <c r="A135" s="10"/>
      <c r="B135" s="10"/>
      <c r="C135" s="10"/>
      <c r="D135" s="10"/>
      <c r="E135" s="29"/>
      <c r="F135" s="13"/>
      <c r="G135" s="13"/>
      <c r="H135" s="13"/>
      <c r="I135" s="13"/>
      <c r="J135" s="13"/>
      <c r="K135" s="13"/>
      <c r="L135" s="13"/>
      <c r="M135" s="8"/>
    </row>
    <row r="136">
      <c r="A136" s="10"/>
      <c r="B136" s="10"/>
      <c r="C136" s="10"/>
      <c r="D136" s="10"/>
      <c r="E136" s="29"/>
      <c r="F136" s="13"/>
      <c r="G136" s="13"/>
      <c r="H136" s="13"/>
      <c r="I136" s="13"/>
      <c r="J136" s="13"/>
      <c r="K136" s="13"/>
      <c r="L136" s="13"/>
      <c r="M136" s="8"/>
    </row>
    <row r="137">
      <c r="A137" s="10"/>
      <c r="B137" s="10"/>
      <c r="C137" s="10"/>
      <c r="D137" s="10"/>
      <c r="E137" s="29"/>
      <c r="F137" s="13"/>
      <c r="G137" s="13"/>
      <c r="H137" s="13"/>
      <c r="I137" s="13"/>
      <c r="J137" s="13"/>
      <c r="K137" s="13"/>
      <c r="L137" s="13"/>
      <c r="M137" s="8"/>
    </row>
    <row r="138">
      <c r="A138" s="10"/>
      <c r="B138" s="10"/>
      <c r="C138" s="10"/>
      <c r="D138" s="10"/>
      <c r="E138" s="29"/>
      <c r="F138" s="13"/>
      <c r="G138" s="13"/>
      <c r="H138" s="13"/>
      <c r="I138" s="13"/>
      <c r="J138" s="13"/>
      <c r="K138" s="13"/>
      <c r="L138" s="13"/>
      <c r="M138" s="8"/>
    </row>
    <row r="139">
      <c r="A139" s="10"/>
      <c r="B139" s="10"/>
      <c r="C139" s="10"/>
      <c r="D139" s="10"/>
      <c r="E139" s="29"/>
      <c r="F139" s="13"/>
      <c r="G139" s="13"/>
      <c r="H139" s="13"/>
      <c r="I139" s="13"/>
      <c r="J139" s="13"/>
      <c r="K139" s="13"/>
      <c r="L139" s="13"/>
      <c r="M139" s="8"/>
    </row>
    <row r="140">
      <c r="A140" s="10"/>
      <c r="B140" s="10"/>
      <c r="C140" s="10"/>
      <c r="D140" s="10"/>
      <c r="E140" s="29"/>
      <c r="F140" s="13"/>
      <c r="G140" s="13"/>
      <c r="H140" s="13"/>
      <c r="I140" s="13"/>
      <c r="J140" s="13"/>
      <c r="K140" s="13"/>
      <c r="L140" s="13"/>
      <c r="M140" s="8"/>
    </row>
    <row r="141">
      <c r="A141" s="10"/>
      <c r="B141" s="10"/>
      <c r="C141" s="10"/>
      <c r="D141" s="10"/>
      <c r="E141" s="29"/>
      <c r="F141" s="13"/>
      <c r="G141" s="13"/>
      <c r="H141" s="13"/>
      <c r="I141" s="13"/>
      <c r="J141" s="13"/>
      <c r="K141" s="13"/>
      <c r="L141" s="13"/>
      <c r="M141" s="8"/>
    </row>
    <row r="142">
      <c r="A142" s="10"/>
      <c r="B142" s="10"/>
      <c r="C142" s="10"/>
      <c r="D142" s="10"/>
      <c r="E142" s="29"/>
      <c r="F142" s="13"/>
      <c r="G142" s="13"/>
      <c r="H142" s="13"/>
      <c r="I142" s="13"/>
      <c r="J142" s="13"/>
      <c r="K142" s="13"/>
      <c r="L142" s="13"/>
      <c r="M142" s="8"/>
    </row>
    <row r="143">
      <c r="A143" s="10"/>
      <c r="B143" s="10"/>
      <c r="C143" s="10"/>
      <c r="D143" s="10"/>
      <c r="E143" s="29"/>
      <c r="F143" s="13"/>
      <c r="G143" s="13"/>
      <c r="H143" s="13"/>
      <c r="I143" s="13"/>
      <c r="J143" s="13"/>
      <c r="K143" s="13"/>
      <c r="L143" s="13"/>
      <c r="M143" s="8"/>
    </row>
    <row r="144">
      <c r="A144" s="10"/>
      <c r="B144" s="10"/>
      <c r="C144" s="10"/>
      <c r="D144" s="10"/>
      <c r="E144" s="29"/>
      <c r="F144" s="13"/>
      <c r="G144" s="13"/>
      <c r="H144" s="13"/>
      <c r="I144" s="13"/>
      <c r="J144" s="13"/>
      <c r="K144" s="13"/>
      <c r="L144" s="13"/>
      <c r="M144" s="8"/>
    </row>
    <row r="145">
      <c r="A145" s="10"/>
      <c r="B145" s="10"/>
      <c r="C145" s="10"/>
      <c r="D145" s="10"/>
      <c r="E145" s="29"/>
      <c r="F145" s="13"/>
      <c r="G145" s="13"/>
      <c r="H145" s="13"/>
      <c r="I145" s="13"/>
      <c r="J145" s="13"/>
      <c r="K145" s="13"/>
      <c r="L145" s="13"/>
      <c r="M145" s="8"/>
    </row>
    <row r="146">
      <c r="A146" s="10"/>
      <c r="B146" s="10"/>
      <c r="C146" s="10"/>
      <c r="D146" s="10"/>
      <c r="E146" s="29"/>
      <c r="F146" s="13"/>
      <c r="G146" s="13"/>
      <c r="H146" s="13"/>
      <c r="I146" s="13"/>
      <c r="J146" s="13"/>
      <c r="K146" s="13"/>
      <c r="L146" s="13"/>
      <c r="M146" s="8"/>
    </row>
    <row r="147">
      <c r="A147" s="10"/>
      <c r="B147" s="10"/>
      <c r="C147" s="10"/>
      <c r="D147" s="10"/>
      <c r="E147" s="29"/>
      <c r="F147" s="13"/>
      <c r="G147" s="13"/>
      <c r="H147" s="13"/>
      <c r="I147" s="13"/>
      <c r="J147" s="13"/>
      <c r="K147" s="13"/>
      <c r="L147" s="13"/>
      <c r="M147" s="8"/>
    </row>
    <row r="148">
      <c r="A148" s="10"/>
      <c r="B148" s="10"/>
      <c r="C148" s="10"/>
      <c r="D148" s="10"/>
      <c r="E148" s="29"/>
      <c r="F148" s="13"/>
      <c r="G148" s="13"/>
      <c r="H148" s="13"/>
      <c r="I148" s="13"/>
      <c r="J148" s="13"/>
      <c r="K148" s="13"/>
      <c r="L148" s="13"/>
      <c r="M148" s="8"/>
    </row>
    <row r="149">
      <c r="A149" s="10"/>
      <c r="B149" s="10"/>
      <c r="C149" s="10"/>
      <c r="D149" s="10"/>
      <c r="E149" s="29"/>
      <c r="F149" s="13"/>
      <c r="G149" s="13"/>
      <c r="H149" s="13"/>
      <c r="I149" s="13"/>
      <c r="J149" s="13"/>
      <c r="K149" s="13"/>
      <c r="L149" s="13"/>
      <c r="M149" s="8"/>
    </row>
    <row r="150">
      <c r="A150" s="10"/>
      <c r="B150" s="10"/>
      <c r="C150" s="10"/>
      <c r="D150" s="10"/>
      <c r="E150" s="29"/>
      <c r="F150" s="13"/>
      <c r="G150" s="13"/>
      <c r="H150" s="13"/>
      <c r="I150" s="13"/>
      <c r="J150" s="13"/>
      <c r="K150" s="13"/>
      <c r="L150" s="13"/>
      <c r="M150" s="8"/>
    </row>
    <row r="151">
      <c r="A151" s="10"/>
      <c r="B151" s="10"/>
      <c r="C151" s="10"/>
      <c r="D151" s="10"/>
      <c r="E151" s="29"/>
      <c r="F151" s="13"/>
      <c r="G151" s="13"/>
      <c r="H151" s="13"/>
      <c r="I151" s="13"/>
      <c r="J151" s="13"/>
      <c r="K151" s="13"/>
      <c r="L151" s="13"/>
      <c r="M151" s="8"/>
    </row>
    <row r="152">
      <c r="A152" s="10"/>
      <c r="B152" s="10"/>
      <c r="C152" s="10"/>
      <c r="D152" s="10"/>
      <c r="E152" s="29"/>
      <c r="F152" s="13"/>
      <c r="G152" s="13"/>
      <c r="H152" s="13"/>
      <c r="I152" s="13"/>
      <c r="J152" s="13"/>
      <c r="K152" s="13"/>
      <c r="L152" s="13"/>
      <c r="M152" s="8"/>
    </row>
    <row r="153">
      <c r="A153" s="10"/>
      <c r="B153" s="10"/>
      <c r="C153" s="10"/>
      <c r="D153" s="10"/>
      <c r="E153" s="29"/>
      <c r="F153" s="13"/>
      <c r="G153" s="13"/>
      <c r="H153" s="13"/>
      <c r="I153" s="13"/>
      <c r="J153" s="13"/>
      <c r="K153" s="13"/>
      <c r="L153" s="13"/>
      <c r="M153" s="8"/>
    </row>
    <row r="154">
      <c r="A154" s="10"/>
      <c r="B154" s="10"/>
      <c r="C154" s="10"/>
      <c r="D154" s="10"/>
      <c r="E154" s="29"/>
      <c r="F154" s="13"/>
      <c r="G154" s="13"/>
      <c r="H154" s="13"/>
      <c r="I154" s="13"/>
      <c r="J154" s="13"/>
      <c r="K154" s="13"/>
      <c r="L154" s="13"/>
      <c r="M154" s="8"/>
    </row>
    <row r="155">
      <c r="A155" s="10"/>
      <c r="B155" s="10"/>
      <c r="C155" s="10"/>
      <c r="D155" s="10"/>
      <c r="E155" s="29"/>
      <c r="F155" s="13"/>
      <c r="G155" s="13"/>
      <c r="H155" s="13"/>
      <c r="I155" s="13"/>
      <c r="J155" s="13"/>
      <c r="K155" s="13"/>
      <c r="L155" s="13"/>
      <c r="M155" s="8"/>
    </row>
    <row r="156">
      <c r="A156" s="10"/>
      <c r="B156" s="10"/>
      <c r="C156" s="10"/>
      <c r="D156" s="10"/>
      <c r="E156" s="29"/>
      <c r="F156" s="13"/>
      <c r="G156" s="13"/>
      <c r="H156" s="13"/>
      <c r="I156" s="13"/>
      <c r="J156" s="13"/>
      <c r="K156" s="13"/>
      <c r="L156" s="13"/>
      <c r="M156" s="8"/>
    </row>
    <row r="157">
      <c r="A157" s="10"/>
      <c r="B157" s="10"/>
      <c r="C157" s="10"/>
      <c r="D157" s="10"/>
      <c r="E157" s="29"/>
      <c r="F157" s="13"/>
      <c r="G157" s="13"/>
      <c r="H157" s="13"/>
      <c r="I157" s="13"/>
      <c r="J157" s="13"/>
      <c r="K157" s="13"/>
      <c r="L157" s="13"/>
      <c r="M157" s="8"/>
    </row>
    <row r="158">
      <c r="A158" s="10"/>
      <c r="B158" s="10"/>
      <c r="C158" s="10"/>
      <c r="D158" s="10"/>
      <c r="E158" s="29"/>
      <c r="F158" s="13"/>
      <c r="G158" s="13"/>
      <c r="H158" s="13"/>
      <c r="I158" s="13"/>
      <c r="J158" s="13"/>
      <c r="K158" s="13"/>
      <c r="L158" s="13"/>
      <c r="M158" s="8"/>
    </row>
    <row r="159">
      <c r="A159" s="10"/>
      <c r="B159" s="10"/>
      <c r="C159" s="10"/>
      <c r="D159" s="10"/>
      <c r="E159" s="29"/>
      <c r="F159" s="13"/>
      <c r="G159" s="13"/>
      <c r="H159" s="13"/>
      <c r="I159" s="13"/>
      <c r="J159" s="13"/>
      <c r="K159" s="13"/>
      <c r="L159" s="13"/>
      <c r="M159" s="8"/>
    </row>
    <row r="160">
      <c r="A160" s="10"/>
      <c r="B160" s="10"/>
      <c r="C160" s="10"/>
      <c r="D160" s="10"/>
      <c r="E160" s="29"/>
      <c r="F160" s="13"/>
      <c r="G160" s="13"/>
      <c r="H160" s="13"/>
      <c r="I160" s="13"/>
      <c r="J160" s="13"/>
      <c r="K160" s="13"/>
      <c r="L160" s="13"/>
      <c r="M160" s="8"/>
    </row>
    <row r="161">
      <c r="A161" s="10"/>
      <c r="B161" s="10"/>
      <c r="C161" s="10"/>
      <c r="D161" s="10"/>
      <c r="E161" s="29"/>
      <c r="F161" s="13"/>
      <c r="G161" s="13"/>
      <c r="H161" s="13"/>
      <c r="I161" s="13"/>
      <c r="J161" s="13"/>
      <c r="K161" s="13"/>
      <c r="L161" s="13"/>
      <c r="M161" s="8"/>
    </row>
    <row r="162">
      <c r="A162" s="10"/>
      <c r="B162" s="10"/>
      <c r="C162" s="10"/>
      <c r="D162" s="10"/>
      <c r="E162" s="29"/>
      <c r="F162" s="13"/>
      <c r="G162" s="13"/>
      <c r="H162" s="13"/>
      <c r="I162" s="13"/>
      <c r="J162" s="13"/>
      <c r="K162" s="13"/>
      <c r="L162" s="13"/>
      <c r="M162" s="8"/>
    </row>
    <row r="163">
      <c r="A163" s="10"/>
      <c r="B163" s="10"/>
      <c r="C163" s="10"/>
      <c r="D163" s="10"/>
      <c r="E163" s="29"/>
      <c r="F163" s="13"/>
      <c r="G163" s="13"/>
      <c r="H163" s="13"/>
      <c r="I163" s="13"/>
      <c r="J163" s="13"/>
      <c r="K163" s="13"/>
      <c r="L163" s="13"/>
      <c r="M163" s="8"/>
    </row>
    <row r="164">
      <c r="A164" s="10"/>
      <c r="B164" s="10"/>
      <c r="C164" s="10"/>
      <c r="D164" s="10"/>
      <c r="E164" s="29"/>
      <c r="F164" s="13"/>
      <c r="G164" s="13"/>
      <c r="H164" s="13"/>
      <c r="I164" s="13"/>
      <c r="J164" s="13"/>
      <c r="K164" s="13"/>
      <c r="L164" s="13"/>
      <c r="M164" s="8"/>
    </row>
    <row r="165">
      <c r="A165" s="10"/>
      <c r="B165" s="10"/>
      <c r="C165" s="10"/>
      <c r="D165" s="10"/>
      <c r="E165" s="29"/>
      <c r="F165" s="13"/>
      <c r="G165" s="13"/>
      <c r="H165" s="13"/>
      <c r="I165" s="13"/>
      <c r="J165" s="13"/>
      <c r="K165" s="13"/>
      <c r="L165" s="13"/>
      <c r="M165" s="8"/>
    </row>
    <row r="166">
      <c r="A166" s="10"/>
      <c r="B166" s="10"/>
      <c r="C166" s="10"/>
      <c r="D166" s="10"/>
      <c r="E166" s="29"/>
      <c r="F166" s="13"/>
      <c r="G166" s="13"/>
      <c r="H166" s="13"/>
      <c r="I166" s="13"/>
      <c r="J166" s="13"/>
      <c r="K166" s="13"/>
      <c r="L166" s="13"/>
      <c r="M166" s="8"/>
    </row>
    <row r="167">
      <c r="A167" s="10"/>
      <c r="B167" s="10"/>
      <c r="C167" s="10"/>
      <c r="D167" s="10"/>
      <c r="E167" s="29"/>
      <c r="F167" s="13"/>
      <c r="G167" s="13"/>
      <c r="H167" s="13"/>
      <c r="I167" s="13"/>
      <c r="J167" s="13"/>
      <c r="K167" s="13"/>
      <c r="L167" s="13"/>
      <c r="M167" s="8"/>
    </row>
    <row r="168">
      <c r="A168" s="10"/>
      <c r="B168" s="10"/>
      <c r="C168" s="10"/>
      <c r="D168" s="10"/>
      <c r="E168" s="29"/>
      <c r="F168" s="13"/>
      <c r="G168" s="13"/>
      <c r="H168" s="13"/>
      <c r="I168" s="13"/>
      <c r="J168" s="13"/>
      <c r="K168" s="13"/>
      <c r="L168" s="13"/>
      <c r="M168" s="8"/>
    </row>
    <row r="169">
      <c r="A169" s="10"/>
      <c r="B169" s="10"/>
      <c r="C169" s="10"/>
      <c r="D169" s="10"/>
      <c r="E169" s="29"/>
      <c r="F169" s="13"/>
      <c r="G169" s="13"/>
      <c r="H169" s="13"/>
      <c r="I169" s="13"/>
      <c r="J169" s="13"/>
      <c r="K169" s="13"/>
      <c r="L169" s="13"/>
      <c r="M169" s="8"/>
    </row>
    <row r="170">
      <c r="A170" s="10"/>
      <c r="B170" s="10"/>
      <c r="C170" s="10"/>
      <c r="D170" s="10"/>
      <c r="E170" s="29"/>
      <c r="F170" s="13"/>
      <c r="G170" s="13"/>
      <c r="H170" s="13"/>
      <c r="I170" s="13"/>
      <c r="J170" s="13"/>
      <c r="K170" s="13"/>
      <c r="L170" s="13"/>
      <c r="M170" s="8"/>
    </row>
    <row r="171">
      <c r="A171" s="10"/>
      <c r="B171" s="10"/>
      <c r="C171" s="10"/>
      <c r="D171" s="10"/>
      <c r="E171" s="29"/>
      <c r="F171" s="13"/>
      <c r="G171" s="13"/>
      <c r="H171" s="13"/>
      <c r="I171" s="13"/>
      <c r="J171" s="13"/>
      <c r="K171" s="13"/>
      <c r="L171" s="13"/>
      <c r="M171" s="8"/>
    </row>
    <row r="172">
      <c r="A172" s="10"/>
      <c r="B172" s="10"/>
      <c r="C172" s="10"/>
      <c r="D172" s="10"/>
      <c r="E172" s="29"/>
      <c r="F172" s="13"/>
      <c r="G172" s="13"/>
      <c r="H172" s="13"/>
      <c r="I172" s="13"/>
      <c r="J172" s="13"/>
      <c r="K172" s="13"/>
      <c r="L172" s="13"/>
      <c r="M172" s="8"/>
    </row>
    <row r="173">
      <c r="A173" s="10"/>
      <c r="B173" s="10"/>
      <c r="C173" s="10"/>
      <c r="D173" s="10"/>
      <c r="E173" s="29"/>
      <c r="F173" s="13"/>
      <c r="G173" s="13"/>
      <c r="H173" s="13"/>
      <c r="I173" s="13"/>
      <c r="J173" s="13"/>
      <c r="K173" s="13"/>
      <c r="L173" s="13"/>
      <c r="M173" s="8"/>
    </row>
    <row r="174">
      <c r="A174" s="10"/>
      <c r="B174" s="10"/>
      <c r="C174" s="10"/>
      <c r="D174" s="10"/>
      <c r="E174" s="29"/>
      <c r="F174" s="13"/>
      <c r="G174" s="13"/>
      <c r="H174" s="13"/>
      <c r="I174" s="13"/>
      <c r="J174" s="13"/>
      <c r="K174" s="13"/>
      <c r="L174" s="13"/>
      <c r="M174" s="8"/>
    </row>
    <row r="175">
      <c r="A175" s="10"/>
      <c r="B175" s="10"/>
      <c r="C175" s="10"/>
      <c r="D175" s="10"/>
      <c r="E175" s="29"/>
      <c r="F175" s="13"/>
      <c r="G175" s="13"/>
      <c r="H175" s="13"/>
      <c r="I175" s="13"/>
      <c r="J175" s="13"/>
      <c r="K175" s="13"/>
      <c r="L175" s="13"/>
      <c r="M175" s="8"/>
    </row>
    <row r="176">
      <c r="A176" s="10"/>
      <c r="B176" s="10"/>
      <c r="C176" s="10"/>
      <c r="D176" s="10"/>
      <c r="E176" s="29"/>
      <c r="F176" s="13"/>
      <c r="G176" s="13"/>
      <c r="H176" s="13"/>
      <c r="I176" s="13"/>
      <c r="J176" s="13"/>
      <c r="K176" s="13"/>
      <c r="L176" s="13"/>
      <c r="M176" s="8"/>
    </row>
    <row r="177">
      <c r="A177" s="10"/>
      <c r="B177" s="10"/>
      <c r="C177" s="10"/>
      <c r="D177" s="10"/>
      <c r="E177" s="29"/>
      <c r="F177" s="13"/>
      <c r="G177" s="13"/>
      <c r="H177" s="13"/>
      <c r="I177" s="13"/>
      <c r="J177" s="13"/>
      <c r="K177" s="13"/>
      <c r="L177" s="13"/>
      <c r="M177" s="8"/>
    </row>
    <row r="178">
      <c r="A178" s="10"/>
      <c r="B178" s="10"/>
      <c r="C178" s="10"/>
      <c r="D178" s="10"/>
      <c r="E178" s="29"/>
      <c r="F178" s="13"/>
      <c r="G178" s="13"/>
      <c r="H178" s="13"/>
      <c r="I178" s="13"/>
      <c r="J178" s="13"/>
      <c r="K178" s="13"/>
      <c r="L178" s="13"/>
      <c r="M178" s="8"/>
    </row>
    <row r="179">
      <c r="A179" s="10"/>
      <c r="B179" s="10"/>
      <c r="C179" s="10"/>
      <c r="D179" s="10"/>
      <c r="E179" s="29"/>
      <c r="F179" s="13"/>
      <c r="G179" s="13"/>
      <c r="H179" s="13"/>
      <c r="I179" s="13"/>
      <c r="J179" s="13"/>
      <c r="K179" s="13"/>
      <c r="L179" s="13"/>
      <c r="M179" s="8"/>
    </row>
    <row r="180">
      <c r="A180" s="10"/>
      <c r="B180" s="10"/>
      <c r="C180" s="10"/>
      <c r="D180" s="10"/>
      <c r="E180" s="29"/>
      <c r="F180" s="13"/>
      <c r="G180" s="13"/>
      <c r="H180" s="13"/>
      <c r="I180" s="13"/>
      <c r="J180" s="13"/>
      <c r="K180" s="13"/>
      <c r="L180" s="13"/>
      <c r="M180" s="8"/>
    </row>
    <row r="181">
      <c r="A181" s="10"/>
      <c r="B181" s="10"/>
      <c r="C181" s="10"/>
      <c r="D181" s="10"/>
      <c r="E181" s="29"/>
      <c r="F181" s="13"/>
      <c r="G181" s="13"/>
      <c r="H181" s="13"/>
      <c r="I181" s="13"/>
      <c r="J181" s="13"/>
      <c r="K181" s="13"/>
      <c r="L181" s="13"/>
      <c r="M181" s="8"/>
    </row>
    <row r="182">
      <c r="A182" s="10"/>
      <c r="B182" s="10"/>
      <c r="C182" s="10"/>
      <c r="D182" s="10"/>
      <c r="E182" s="29"/>
      <c r="F182" s="13"/>
      <c r="G182" s="13"/>
      <c r="H182" s="13"/>
      <c r="I182" s="13"/>
      <c r="J182" s="13"/>
      <c r="K182" s="13"/>
      <c r="L182" s="13"/>
      <c r="M182" s="8"/>
    </row>
    <row r="183">
      <c r="A183" s="10"/>
      <c r="B183" s="10"/>
      <c r="C183" s="10"/>
      <c r="D183" s="10"/>
      <c r="E183" s="29"/>
      <c r="F183" s="13"/>
      <c r="G183" s="13"/>
      <c r="H183" s="13"/>
      <c r="I183" s="13"/>
      <c r="J183" s="13"/>
      <c r="K183" s="13"/>
      <c r="L183" s="13"/>
      <c r="M183" s="8"/>
    </row>
    <row r="184">
      <c r="A184" s="10"/>
      <c r="B184" s="10"/>
      <c r="C184" s="10"/>
      <c r="D184" s="10"/>
      <c r="E184" s="29"/>
      <c r="F184" s="13"/>
      <c r="G184" s="13"/>
      <c r="H184" s="13"/>
      <c r="I184" s="13"/>
      <c r="J184" s="13"/>
      <c r="K184" s="13"/>
      <c r="L184" s="13"/>
      <c r="M184" s="8"/>
    </row>
    <row r="185">
      <c r="A185" s="10"/>
      <c r="B185" s="10"/>
      <c r="C185" s="10"/>
      <c r="D185" s="10"/>
      <c r="E185" s="29"/>
      <c r="F185" s="13"/>
      <c r="G185" s="13"/>
      <c r="H185" s="13"/>
      <c r="I185" s="13"/>
      <c r="J185" s="13"/>
      <c r="K185" s="13"/>
      <c r="L185" s="13"/>
      <c r="M185" s="8"/>
    </row>
    <row r="186">
      <c r="A186" s="10"/>
      <c r="B186" s="10"/>
      <c r="C186" s="10"/>
      <c r="D186" s="10"/>
      <c r="E186" s="29"/>
      <c r="F186" s="13"/>
      <c r="G186" s="13"/>
      <c r="H186" s="13"/>
      <c r="I186" s="13"/>
      <c r="J186" s="13"/>
      <c r="K186" s="13"/>
      <c r="L186" s="13"/>
      <c r="M186" s="8"/>
    </row>
    <row r="187">
      <c r="A187" s="10"/>
      <c r="B187" s="10"/>
      <c r="C187" s="10"/>
      <c r="D187" s="10"/>
      <c r="E187" s="29"/>
      <c r="F187" s="13"/>
      <c r="G187" s="13"/>
      <c r="H187" s="13"/>
      <c r="I187" s="13"/>
      <c r="J187" s="13"/>
      <c r="K187" s="13"/>
      <c r="L187" s="13"/>
      <c r="M187" s="8"/>
    </row>
    <row r="188">
      <c r="A188" s="10"/>
      <c r="B188" s="10"/>
      <c r="C188" s="10"/>
      <c r="D188" s="10"/>
      <c r="E188" s="29"/>
      <c r="F188" s="13"/>
      <c r="G188" s="13"/>
      <c r="H188" s="13"/>
      <c r="I188" s="13"/>
      <c r="J188" s="13"/>
      <c r="K188" s="13"/>
      <c r="L188" s="13"/>
      <c r="M188" s="8"/>
    </row>
    <row r="189">
      <c r="A189" s="10"/>
      <c r="B189" s="10"/>
      <c r="C189" s="10"/>
      <c r="D189" s="10"/>
      <c r="E189" s="29"/>
      <c r="F189" s="13"/>
      <c r="G189" s="13"/>
      <c r="H189" s="13"/>
      <c r="I189" s="13"/>
      <c r="J189" s="13"/>
      <c r="K189" s="13"/>
      <c r="L189" s="13"/>
      <c r="M189" s="8"/>
    </row>
    <row r="190">
      <c r="A190" s="10"/>
      <c r="B190" s="10"/>
      <c r="C190" s="10"/>
      <c r="D190" s="10"/>
      <c r="E190" s="29"/>
      <c r="F190" s="13"/>
      <c r="G190" s="13"/>
      <c r="H190" s="13"/>
      <c r="I190" s="13"/>
      <c r="J190" s="13"/>
      <c r="K190" s="13"/>
      <c r="L190" s="13"/>
      <c r="M190" s="8"/>
    </row>
    <row r="191">
      <c r="A191" s="10"/>
      <c r="B191" s="10"/>
      <c r="C191" s="10"/>
      <c r="D191" s="10"/>
      <c r="E191" s="29"/>
      <c r="F191" s="13"/>
      <c r="G191" s="13"/>
      <c r="H191" s="13"/>
      <c r="I191" s="13"/>
      <c r="J191" s="13"/>
      <c r="K191" s="13"/>
      <c r="L191" s="13"/>
      <c r="M191" s="8"/>
    </row>
    <row r="192">
      <c r="A192" s="10"/>
      <c r="B192" s="10"/>
      <c r="C192" s="10"/>
      <c r="D192" s="10"/>
      <c r="E192" s="29"/>
      <c r="F192" s="13"/>
      <c r="G192" s="13"/>
      <c r="H192" s="13"/>
      <c r="I192" s="13"/>
      <c r="J192" s="13"/>
      <c r="K192" s="13"/>
      <c r="L192" s="13"/>
      <c r="M192" s="8"/>
    </row>
    <row r="193">
      <c r="A193" s="10"/>
      <c r="B193" s="10"/>
      <c r="C193" s="10"/>
      <c r="D193" s="10"/>
      <c r="E193" s="29"/>
      <c r="F193" s="13"/>
      <c r="G193" s="13"/>
      <c r="H193" s="13"/>
      <c r="I193" s="13"/>
      <c r="J193" s="13"/>
      <c r="K193" s="13"/>
      <c r="L193" s="13"/>
      <c r="M193" s="8"/>
    </row>
    <row r="194">
      <c r="A194" s="10"/>
      <c r="B194" s="10"/>
      <c r="C194" s="10"/>
      <c r="D194" s="10"/>
      <c r="E194" s="29"/>
      <c r="F194" s="13"/>
      <c r="G194" s="13"/>
      <c r="H194" s="13"/>
      <c r="I194" s="13"/>
      <c r="J194" s="13"/>
      <c r="K194" s="13"/>
      <c r="L194" s="13"/>
      <c r="M194" s="8"/>
    </row>
    <row r="195">
      <c r="A195" s="10"/>
      <c r="B195" s="10"/>
      <c r="C195" s="10"/>
      <c r="D195" s="10"/>
      <c r="E195" s="29"/>
      <c r="F195" s="13"/>
      <c r="G195" s="13"/>
      <c r="H195" s="13"/>
      <c r="I195" s="13"/>
      <c r="J195" s="13"/>
      <c r="K195" s="13"/>
      <c r="L195" s="13"/>
      <c r="M195" s="8"/>
    </row>
    <row r="196">
      <c r="A196" s="10"/>
      <c r="B196" s="10"/>
      <c r="C196" s="10"/>
      <c r="D196" s="10"/>
      <c r="E196" s="29"/>
      <c r="F196" s="13"/>
      <c r="G196" s="13"/>
      <c r="H196" s="13"/>
      <c r="I196" s="13"/>
      <c r="J196" s="13"/>
      <c r="K196" s="13"/>
      <c r="L196" s="13"/>
      <c r="M196" s="8"/>
    </row>
    <row r="197">
      <c r="A197" s="10"/>
      <c r="B197" s="10"/>
      <c r="C197" s="10"/>
      <c r="D197" s="10"/>
      <c r="E197" s="29"/>
      <c r="F197" s="13"/>
      <c r="G197" s="13"/>
      <c r="H197" s="13"/>
      <c r="I197" s="13"/>
      <c r="J197" s="13"/>
      <c r="K197" s="13"/>
      <c r="L197" s="13"/>
      <c r="M197" s="8"/>
    </row>
    <row r="198">
      <c r="A198" s="10"/>
      <c r="B198" s="10"/>
      <c r="C198" s="10"/>
      <c r="D198" s="10"/>
      <c r="E198" s="29"/>
      <c r="F198" s="13"/>
      <c r="G198" s="13"/>
      <c r="H198" s="13"/>
      <c r="I198" s="13"/>
      <c r="J198" s="13"/>
      <c r="K198" s="13"/>
      <c r="L198" s="13"/>
      <c r="M198" s="8"/>
    </row>
    <row r="199">
      <c r="A199" s="10"/>
      <c r="B199" s="10"/>
      <c r="C199" s="10"/>
      <c r="D199" s="10"/>
      <c r="E199" s="29"/>
      <c r="F199" s="13"/>
      <c r="G199" s="13"/>
      <c r="H199" s="13"/>
      <c r="I199" s="13"/>
      <c r="J199" s="13"/>
      <c r="K199" s="13"/>
      <c r="L199" s="13"/>
      <c r="M199" s="8"/>
    </row>
    <row r="200">
      <c r="A200" s="10"/>
      <c r="B200" s="10"/>
      <c r="C200" s="10"/>
      <c r="D200" s="10"/>
      <c r="E200" s="29"/>
      <c r="F200" s="13"/>
      <c r="G200" s="13"/>
      <c r="H200" s="13"/>
      <c r="I200" s="13"/>
      <c r="J200" s="13"/>
      <c r="K200" s="13"/>
      <c r="L200" s="13"/>
      <c r="M200" s="8"/>
    </row>
    <row r="201">
      <c r="A201" s="10"/>
      <c r="B201" s="10"/>
      <c r="C201" s="10"/>
      <c r="D201" s="10"/>
      <c r="E201" s="29"/>
      <c r="F201" s="13"/>
      <c r="G201" s="13"/>
      <c r="H201" s="13"/>
      <c r="I201" s="13"/>
      <c r="J201" s="13"/>
      <c r="K201" s="13"/>
      <c r="L201" s="13"/>
      <c r="M201" s="8"/>
    </row>
    <row r="202">
      <c r="A202" s="10"/>
      <c r="B202" s="10"/>
      <c r="C202" s="10"/>
      <c r="D202" s="10"/>
      <c r="E202" s="29"/>
      <c r="F202" s="13"/>
      <c r="G202" s="13"/>
      <c r="H202" s="13"/>
      <c r="I202" s="13"/>
      <c r="J202" s="13"/>
      <c r="K202" s="13"/>
      <c r="L202" s="13"/>
      <c r="M202" s="8"/>
    </row>
    <row r="203">
      <c r="A203" s="10"/>
      <c r="B203" s="10"/>
      <c r="C203" s="10"/>
      <c r="D203" s="10"/>
      <c r="E203" s="29"/>
      <c r="F203" s="13"/>
      <c r="G203" s="13"/>
      <c r="H203" s="13"/>
      <c r="I203" s="13"/>
      <c r="J203" s="13"/>
      <c r="K203" s="13"/>
      <c r="L203" s="13"/>
      <c r="M203" s="8"/>
    </row>
    <row r="204">
      <c r="A204" s="10"/>
      <c r="B204" s="10"/>
      <c r="C204" s="10"/>
      <c r="D204" s="10"/>
      <c r="E204" s="29"/>
      <c r="F204" s="13"/>
      <c r="G204" s="13"/>
      <c r="H204" s="13"/>
      <c r="I204" s="13"/>
      <c r="J204" s="13"/>
      <c r="K204" s="13"/>
      <c r="L204" s="13"/>
      <c r="M204" s="8"/>
    </row>
    <row r="205">
      <c r="A205" s="10"/>
      <c r="B205" s="10"/>
      <c r="C205" s="10"/>
      <c r="D205" s="10"/>
      <c r="E205" s="29"/>
      <c r="F205" s="13"/>
      <c r="G205" s="13"/>
      <c r="H205" s="13"/>
      <c r="I205" s="13"/>
      <c r="J205" s="13"/>
      <c r="K205" s="13"/>
      <c r="L205" s="13"/>
      <c r="M205" s="8"/>
    </row>
    <row r="206">
      <c r="A206" s="10"/>
      <c r="B206" s="10"/>
      <c r="C206" s="10"/>
      <c r="D206" s="10"/>
      <c r="E206" s="29"/>
      <c r="F206" s="13"/>
      <c r="G206" s="13"/>
      <c r="H206" s="13"/>
      <c r="I206" s="13"/>
      <c r="J206" s="13"/>
      <c r="K206" s="13"/>
      <c r="L206" s="13"/>
      <c r="M206" s="8"/>
    </row>
    <row r="207">
      <c r="A207" s="10"/>
      <c r="B207" s="10"/>
      <c r="C207" s="10"/>
      <c r="D207" s="10"/>
      <c r="E207" s="29"/>
      <c r="F207" s="13"/>
      <c r="G207" s="13"/>
      <c r="H207" s="13"/>
      <c r="I207" s="13"/>
      <c r="J207" s="13"/>
      <c r="K207" s="13"/>
      <c r="L207" s="13"/>
      <c r="M207" s="8"/>
    </row>
    <row r="208">
      <c r="A208" s="10"/>
      <c r="B208" s="10"/>
      <c r="C208" s="10"/>
      <c r="D208" s="10"/>
      <c r="E208" s="29"/>
      <c r="F208" s="13"/>
      <c r="G208" s="13"/>
      <c r="H208" s="13"/>
      <c r="I208" s="13"/>
      <c r="J208" s="13"/>
      <c r="K208" s="13"/>
      <c r="L208" s="13"/>
      <c r="M208" s="8"/>
    </row>
    <row r="209">
      <c r="A209" s="10"/>
      <c r="B209" s="10"/>
      <c r="C209" s="10"/>
      <c r="D209" s="10"/>
      <c r="E209" s="29"/>
      <c r="F209" s="13"/>
      <c r="G209" s="13"/>
      <c r="H209" s="13"/>
      <c r="I209" s="13"/>
      <c r="J209" s="13"/>
      <c r="K209" s="13"/>
      <c r="L209" s="13"/>
      <c r="M209" s="8"/>
    </row>
    <row r="210">
      <c r="A210" s="10"/>
      <c r="B210" s="10"/>
      <c r="C210" s="10"/>
      <c r="D210" s="10"/>
      <c r="E210" s="29"/>
      <c r="F210" s="13"/>
      <c r="G210" s="13"/>
      <c r="H210" s="13"/>
      <c r="I210" s="13"/>
      <c r="J210" s="13"/>
      <c r="K210" s="13"/>
      <c r="L210" s="13"/>
      <c r="M210" s="8"/>
    </row>
    <row r="211">
      <c r="A211" s="10"/>
      <c r="B211" s="10"/>
      <c r="C211" s="10"/>
      <c r="D211" s="10"/>
      <c r="E211" s="29"/>
      <c r="F211" s="13"/>
      <c r="G211" s="13"/>
      <c r="H211" s="13"/>
      <c r="I211" s="13"/>
      <c r="J211" s="13"/>
      <c r="K211" s="13"/>
      <c r="L211" s="13"/>
      <c r="M211" s="8"/>
    </row>
    <row r="212">
      <c r="A212" s="10"/>
      <c r="B212" s="10"/>
      <c r="C212" s="10"/>
      <c r="D212" s="10"/>
      <c r="E212" s="29"/>
      <c r="F212" s="13"/>
      <c r="G212" s="13"/>
      <c r="H212" s="13"/>
      <c r="I212" s="13"/>
      <c r="J212" s="13"/>
      <c r="K212" s="13"/>
      <c r="L212" s="13"/>
      <c r="M212" s="8"/>
    </row>
    <row r="213">
      <c r="A213" s="10"/>
      <c r="B213" s="10"/>
      <c r="C213" s="10"/>
      <c r="D213" s="10"/>
      <c r="E213" s="29"/>
      <c r="F213" s="13"/>
      <c r="G213" s="13"/>
      <c r="H213" s="13"/>
      <c r="I213" s="13"/>
      <c r="J213" s="13"/>
      <c r="K213" s="13"/>
      <c r="L213" s="13"/>
      <c r="M213" s="8"/>
    </row>
    <row r="214">
      <c r="A214" s="10"/>
      <c r="B214" s="10"/>
      <c r="C214" s="10"/>
      <c r="D214" s="10"/>
      <c r="E214" s="29"/>
      <c r="F214" s="13"/>
      <c r="G214" s="13"/>
      <c r="H214" s="13"/>
      <c r="I214" s="13"/>
      <c r="J214" s="13"/>
      <c r="K214" s="13"/>
      <c r="L214" s="13"/>
      <c r="M214" s="8"/>
    </row>
    <row r="215">
      <c r="A215" s="10"/>
      <c r="B215" s="10"/>
      <c r="C215" s="10"/>
      <c r="D215" s="10"/>
      <c r="E215" s="29"/>
      <c r="F215" s="13"/>
      <c r="G215" s="13"/>
      <c r="H215" s="13"/>
      <c r="I215" s="13"/>
      <c r="J215" s="13"/>
      <c r="K215" s="13"/>
      <c r="L215" s="13"/>
      <c r="M215" s="8"/>
    </row>
    <row r="216">
      <c r="A216" s="10"/>
      <c r="B216" s="10"/>
      <c r="C216" s="10"/>
      <c r="D216" s="10"/>
      <c r="E216" s="29"/>
      <c r="F216" s="13"/>
      <c r="G216" s="13"/>
      <c r="H216" s="13"/>
      <c r="I216" s="13"/>
      <c r="J216" s="13"/>
      <c r="K216" s="13"/>
      <c r="L216" s="13"/>
      <c r="M216" s="8"/>
    </row>
    <row r="217">
      <c r="A217" s="10"/>
      <c r="B217" s="10"/>
      <c r="C217" s="10"/>
      <c r="D217" s="10"/>
      <c r="E217" s="29"/>
      <c r="F217" s="13"/>
      <c r="G217" s="13"/>
      <c r="H217" s="13"/>
      <c r="I217" s="13"/>
      <c r="J217" s="13"/>
      <c r="K217" s="13"/>
      <c r="L217" s="13"/>
      <c r="M217" s="8"/>
    </row>
    <row r="218">
      <c r="A218" s="10"/>
      <c r="B218" s="10"/>
      <c r="C218" s="10"/>
      <c r="D218" s="10"/>
      <c r="E218" s="29"/>
      <c r="F218" s="13"/>
      <c r="G218" s="13"/>
      <c r="H218" s="13"/>
      <c r="I218" s="13"/>
      <c r="J218" s="13"/>
      <c r="K218" s="13"/>
      <c r="L218" s="13"/>
      <c r="M218" s="8"/>
    </row>
    <row r="219">
      <c r="A219" s="10"/>
      <c r="B219" s="10"/>
      <c r="C219" s="10"/>
      <c r="D219" s="10"/>
      <c r="E219" s="29"/>
      <c r="F219" s="13"/>
      <c r="G219" s="13"/>
      <c r="H219" s="13"/>
      <c r="I219" s="13"/>
      <c r="J219" s="13"/>
      <c r="K219" s="13"/>
      <c r="L219" s="13"/>
      <c r="M219" s="8"/>
    </row>
    <row r="220">
      <c r="A220" s="10"/>
      <c r="B220" s="10"/>
      <c r="C220" s="10"/>
      <c r="D220" s="10"/>
      <c r="E220" s="29"/>
      <c r="F220" s="13"/>
      <c r="G220" s="13"/>
      <c r="H220" s="13"/>
      <c r="I220" s="13"/>
      <c r="J220" s="13"/>
      <c r="K220" s="13"/>
      <c r="L220" s="13"/>
      <c r="M220" s="8"/>
    </row>
    <row r="221">
      <c r="A221" s="10"/>
      <c r="B221" s="10"/>
      <c r="C221" s="10"/>
      <c r="D221" s="10"/>
      <c r="E221" s="29"/>
      <c r="F221" s="13"/>
      <c r="G221" s="13"/>
      <c r="H221" s="13"/>
      <c r="I221" s="13"/>
      <c r="J221" s="13"/>
      <c r="K221" s="13"/>
      <c r="L221" s="13"/>
      <c r="M221" s="8"/>
    </row>
    <row r="222">
      <c r="A222" s="10"/>
      <c r="B222" s="10"/>
      <c r="C222" s="10"/>
      <c r="D222" s="10"/>
      <c r="E222" s="29"/>
      <c r="F222" s="13"/>
      <c r="G222" s="13"/>
      <c r="H222" s="13"/>
      <c r="I222" s="13"/>
      <c r="J222" s="13"/>
      <c r="K222" s="13"/>
      <c r="L222" s="13"/>
      <c r="M222" s="8"/>
    </row>
    <row r="223">
      <c r="A223" s="10"/>
      <c r="B223" s="10"/>
      <c r="C223" s="10"/>
      <c r="D223" s="10"/>
      <c r="E223" s="29"/>
      <c r="F223" s="13"/>
      <c r="G223" s="13"/>
      <c r="H223" s="13"/>
      <c r="I223" s="13"/>
      <c r="J223" s="13"/>
      <c r="K223" s="13"/>
      <c r="L223" s="13"/>
      <c r="M223" s="8"/>
    </row>
    <row r="224">
      <c r="A224" s="10"/>
      <c r="B224" s="10"/>
      <c r="C224" s="10"/>
      <c r="D224" s="10"/>
      <c r="E224" s="29"/>
      <c r="F224" s="13"/>
      <c r="G224" s="13"/>
      <c r="H224" s="13"/>
      <c r="I224" s="13"/>
      <c r="J224" s="13"/>
      <c r="K224" s="13"/>
      <c r="L224" s="13"/>
      <c r="M224" s="8"/>
    </row>
    <row r="225">
      <c r="A225" s="10"/>
      <c r="B225" s="10"/>
      <c r="C225" s="10"/>
      <c r="D225" s="10"/>
      <c r="E225" s="29"/>
      <c r="F225" s="13"/>
      <c r="G225" s="13"/>
      <c r="H225" s="13"/>
      <c r="I225" s="13"/>
      <c r="J225" s="13"/>
      <c r="K225" s="13"/>
      <c r="L225" s="13"/>
      <c r="M225" s="8"/>
    </row>
    <row r="226">
      <c r="A226" s="10"/>
      <c r="B226" s="10"/>
      <c r="C226" s="10"/>
      <c r="D226" s="10"/>
      <c r="E226" s="29"/>
      <c r="F226" s="13"/>
      <c r="G226" s="13"/>
      <c r="H226" s="13"/>
      <c r="I226" s="13"/>
      <c r="J226" s="13"/>
      <c r="K226" s="13"/>
      <c r="L226" s="13"/>
      <c r="M226" s="8"/>
    </row>
    <row r="227">
      <c r="A227" s="10"/>
      <c r="B227" s="10"/>
      <c r="C227" s="10"/>
      <c r="D227" s="10"/>
      <c r="E227" s="29"/>
      <c r="F227" s="13"/>
      <c r="G227" s="13"/>
      <c r="H227" s="13"/>
      <c r="I227" s="13"/>
      <c r="J227" s="13"/>
      <c r="K227" s="13"/>
      <c r="L227" s="13"/>
      <c r="M227" s="8"/>
    </row>
    <row r="228">
      <c r="A228" s="10"/>
      <c r="B228" s="10"/>
      <c r="C228" s="10"/>
      <c r="D228" s="10"/>
      <c r="E228" s="29"/>
      <c r="F228" s="13"/>
      <c r="G228" s="13"/>
      <c r="H228" s="13"/>
      <c r="I228" s="13"/>
      <c r="J228" s="13"/>
      <c r="K228" s="13"/>
      <c r="L228" s="13"/>
      <c r="M228" s="8"/>
    </row>
    <row r="229">
      <c r="A229" s="10"/>
      <c r="B229" s="10"/>
      <c r="C229" s="10"/>
      <c r="D229" s="10"/>
      <c r="E229" s="29"/>
      <c r="F229" s="13"/>
      <c r="G229" s="13"/>
      <c r="H229" s="13"/>
      <c r="I229" s="13"/>
      <c r="J229" s="13"/>
      <c r="K229" s="13"/>
      <c r="L229" s="13"/>
      <c r="M229" s="8"/>
    </row>
    <row r="230">
      <c r="A230" s="10"/>
      <c r="B230" s="10"/>
      <c r="C230" s="10"/>
      <c r="D230" s="10"/>
      <c r="E230" s="29"/>
      <c r="F230" s="13"/>
      <c r="G230" s="13"/>
      <c r="H230" s="13"/>
      <c r="I230" s="13"/>
      <c r="J230" s="13"/>
      <c r="K230" s="13"/>
      <c r="L230" s="13"/>
      <c r="M230" s="8"/>
    </row>
    <row r="231">
      <c r="A231" s="10"/>
      <c r="B231" s="10"/>
      <c r="C231" s="10"/>
      <c r="D231" s="10"/>
      <c r="E231" s="29"/>
      <c r="F231" s="13"/>
      <c r="G231" s="13"/>
      <c r="H231" s="13"/>
      <c r="I231" s="13"/>
      <c r="J231" s="13"/>
      <c r="K231" s="13"/>
      <c r="L231" s="13"/>
      <c r="M231" s="8"/>
    </row>
    <row r="232">
      <c r="A232" s="10"/>
      <c r="B232" s="10"/>
      <c r="C232" s="10"/>
      <c r="D232" s="10"/>
      <c r="E232" s="29"/>
      <c r="F232" s="13"/>
      <c r="G232" s="13"/>
      <c r="H232" s="13"/>
      <c r="I232" s="13"/>
      <c r="J232" s="13"/>
      <c r="K232" s="13"/>
      <c r="L232" s="13"/>
      <c r="M232" s="8"/>
    </row>
    <row r="233">
      <c r="A233" s="10"/>
      <c r="B233" s="10"/>
      <c r="C233" s="10"/>
      <c r="D233" s="10"/>
      <c r="E233" s="29"/>
      <c r="F233" s="13"/>
      <c r="G233" s="13"/>
      <c r="H233" s="13"/>
      <c r="I233" s="13"/>
      <c r="J233" s="13"/>
      <c r="K233" s="13"/>
      <c r="L233" s="13"/>
      <c r="M233" s="8"/>
    </row>
    <row r="234">
      <c r="A234" s="10"/>
      <c r="B234" s="10"/>
      <c r="C234" s="10"/>
      <c r="D234" s="10"/>
      <c r="E234" s="29"/>
      <c r="F234" s="13"/>
      <c r="G234" s="13"/>
      <c r="H234" s="13"/>
      <c r="I234" s="13"/>
      <c r="J234" s="13"/>
      <c r="K234" s="13"/>
      <c r="L234" s="13"/>
      <c r="M234" s="8"/>
    </row>
    <row r="235">
      <c r="A235" s="10"/>
      <c r="B235" s="10"/>
      <c r="C235" s="10"/>
      <c r="D235" s="10"/>
      <c r="E235" s="29"/>
      <c r="F235" s="13"/>
      <c r="G235" s="13"/>
      <c r="H235" s="13"/>
      <c r="I235" s="13"/>
      <c r="J235" s="13"/>
      <c r="K235" s="13"/>
      <c r="L235" s="13"/>
      <c r="M235" s="8"/>
    </row>
    <row r="236">
      <c r="A236" s="10"/>
      <c r="B236" s="10"/>
      <c r="C236" s="10"/>
      <c r="D236" s="10"/>
      <c r="E236" s="29"/>
      <c r="F236" s="13"/>
      <c r="G236" s="13"/>
      <c r="H236" s="13"/>
      <c r="I236" s="13"/>
      <c r="J236" s="13"/>
      <c r="K236" s="13"/>
      <c r="L236" s="13"/>
      <c r="M236" s="8"/>
    </row>
    <row r="237">
      <c r="A237" s="10"/>
      <c r="B237" s="10"/>
      <c r="C237" s="10"/>
      <c r="D237" s="10"/>
      <c r="E237" s="29"/>
      <c r="F237" s="13"/>
      <c r="G237" s="13"/>
      <c r="H237" s="13"/>
      <c r="I237" s="13"/>
      <c r="J237" s="13"/>
      <c r="K237" s="13"/>
      <c r="L237" s="13"/>
      <c r="M237" s="8"/>
    </row>
    <row r="238">
      <c r="A238" s="10"/>
      <c r="B238" s="10"/>
      <c r="C238" s="10"/>
      <c r="D238" s="10"/>
      <c r="E238" s="29"/>
      <c r="F238" s="13"/>
      <c r="G238" s="13"/>
      <c r="H238" s="13"/>
      <c r="I238" s="13"/>
      <c r="J238" s="13"/>
      <c r="K238" s="13"/>
      <c r="L238" s="13"/>
      <c r="M238" s="8"/>
    </row>
    <row r="239">
      <c r="A239" s="10"/>
      <c r="B239" s="10"/>
      <c r="C239" s="10"/>
      <c r="D239" s="10"/>
      <c r="E239" s="29"/>
      <c r="F239" s="13"/>
      <c r="G239" s="13"/>
      <c r="H239" s="13"/>
      <c r="I239" s="13"/>
      <c r="J239" s="13"/>
      <c r="K239" s="13"/>
      <c r="L239" s="13"/>
      <c r="M239" s="8"/>
    </row>
    <row r="240">
      <c r="A240" s="10"/>
      <c r="B240" s="10"/>
      <c r="C240" s="10"/>
      <c r="D240" s="10"/>
      <c r="E240" s="29"/>
      <c r="F240" s="13"/>
      <c r="G240" s="13"/>
      <c r="H240" s="13"/>
      <c r="I240" s="13"/>
      <c r="J240" s="13"/>
      <c r="K240" s="13"/>
      <c r="L240" s="13"/>
      <c r="M240" s="8"/>
    </row>
    <row r="241">
      <c r="A241" s="10"/>
      <c r="B241" s="10"/>
      <c r="C241" s="10"/>
      <c r="D241" s="10"/>
      <c r="E241" s="29"/>
      <c r="F241" s="13"/>
      <c r="G241" s="13"/>
      <c r="H241" s="13"/>
      <c r="I241" s="13"/>
      <c r="J241" s="13"/>
      <c r="K241" s="13"/>
      <c r="L241" s="13"/>
      <c r="M241" s="8"/>
    </row>
    <row r="242">
      <c r="A242" s="10"/>
      <c r="B242" s="10"/>
      <c r="C242" s="10"/>
      <c r="D242" s="10"/>
      <c r="E242" s="29"/>
      <c r="F242" s="13"/>
      <c r="G242" s="13"/>
      <c r="H242" s="13"/>
      <c r="I242" s="13"/>
      <c r="J242" s="13"/>
      <c r="K242" s="13"/>
      <c r="L242" s="13"/>
      <c r="M242" s="8"/>
    </row>
    <row r="243">
      <c r="A243" s="10"/>
      <c r="B243" s="10"/>
      <c r="C243" s="10"/>
      <c r="D243" s="10"/>
      <c r="E243" s="29"/>
      <c r="F243" s="13"/>
      <c r="G243" s="13"/>
      <c r="H243" s="13"/>
      <c r="I243" s="13"/>
      <c r="J243" s="13"/>
      <c r="K243" s="13"/>
      <c r="L243" s="13"/>
      <c r="M243" s="8"/>
    </row>
    <row r="244">
      <c r="A244" s="10"/>
      <c r="B244" s="10"/>
      <c r="C244" s="10"/>
      <c r="D244" s="10"/>
      <c r="E244" s="29"/>
      <c r="F244" s="13"/>
      <c r="G244" s="13"/>
      <c r="H244" s="13"/>
      <c r="I244" s="13"/>
      <c r="J244" s="13"/>
      <c r="K244" s="13"/>
      <c r="L244" s="13"/>
      <c r="M244" s="8"/>
    </row>
    <row r="245">
      <c r="A245" s="10"/>
      <c r="B245" s="10"/>
      <c r="C245" s="10"/>
      <c r="D245" s="10"/>
      <c r="E245" s="29"/>
      <c r="F245" s="13"/>
      <c r="G245" s="13"/>
      <c r="H245" s="13"/>
      <c r="I245" s="13"/>
      <c r="J245" s="13"/>
      <c r="K245" s="13"/>
      <c r="L245" s="13"/>
      <c r="M245" s="8"/>
    </row>
    <row r="246">
      <c r="A246" s="10"/>
      <c r="B246" s="10"/>
      <c r="C246" s="10"/>
      <c r="D246" s="10"/>
      <c r="E246" s="29"/>
      <c r="F246" s="13"/>
      <c r="G246" s="13"/>
      <c r="H246" s="13"/>
      <c r="I246" s="13"/>
      <c r="J246" s="13"/>
      <c r="K246" s="13"/>
      <c r="L246" s="13"/>
      <c r="M246" s="8"/>
    </row>
    <row r="247">
      <c r="A247" s="10"/>
      <c r="B247" s="10"/>
      <c r="C247" s="10"/>
      <c r="D247" s="10"/>
      <c r="E247" s="29"/>
      <c r="F247" s="13"/>
      <c r="G247" s="13"/>
      <c r="H247" s="13"/>
      <c r="I247" s="13"/>
      <c r="J247" s="13"/>
      <c r="K247" s="13"/>
      <c r="L247" s="13"/>
      <c r="M247" s="8"/>
    </row>
    <row r="248">
      <c r="A248" s="10"/>
      <c r="B248" s="10"/>
      <c r="C248" s="10"/>
      <c r="D248" s="10"/>
      <c r="E248" s="29"/>
      <c r="F248" s="13"/>
      <c r="G248" s="13"/>
      <c r="H248" s="13"/>
      <c r="I248" s="13"/>
      <c r="J248" s="13"/>
      <c r="K248" s="13"/>
      <c r="L248" s="13"/>
      <c r="M248" s="8"/>
    </row>
    <row r="249">
      <c r="A249" s="10"/>
      <c r="B249" s="10"/>
      <c r="C249" s="10"/>
      <c r="D249" s="10"/>
      <c r="E249" s="29"/>
      <c r="F249" s="13"/>
      <c r="G249" s="13"/>
      <c r="H249" s="13"/>
      <c r="I249" s="13"/>
      <c r="J249" s="13"/>
      <c r="K249" s="13"/>
      <c r="L249" s="13"/>
      <c r="M249" s="8"/>
    </row>
    <row r="250">
      <c r="A250" s="10"/>
      <c r="B250" s="10"/>
      <c r="C250" s="10"/>
      <c r="D250" s="10"/>
      <c r="E250" s="29"/>
      <c r="F250" s="13"/>
      <c r="G250" s="13"/>
      <c r="H250" s="13"/>
      <c r="I250" s="13"/>
      <c r="J250" s="13"/>
      <c r="K250" s="13"/>
      <c r="L250" s="13"/>
      <c r="M250" s="8"/>
    </row>
    <row r="251">
      <c r="A251" s="10"/>
      <c r="B251" s="10"/>
      <c r="C251" s="10"/>
      <c r="D251" s="10"/>
      <c r="E251" s="29"/>
      <c r="F251" s="13"/>
      <c r="G251" s="13"/>
      <c r="H251" s="13"/>
      <c r="I251" s="13"/>
      <c r="J251" s="13"/>
      <c r="K251" s="13"/>
      <c r="L251" s="13"/>
      <c r="M251" s="8"/>
    </row>
    <row r="252">
      <c r="A252" s="10"/>
      <c r="B252" s="10"/>
      <c r="C252" s="10"/>
      <c r="D252" s="10"/>
      <c r="E252" s="29"/>
      <c r="F252" s="13"/>
      <c r="G252" s="13"/>
      <c r="H252" s="13"/>
      <c r="I252" s="13"/>
      <c r="J252" s="13"/>
      <c r="K252" s="13"/>
      <c r="L252" s="13"/>
      <c r="M252" s="8"/>
    </row>
    <row r="253">
      <c r="A253" s="10"/>
      <c r="B253" s="10"/>
      <c r="C253" s="10"/>
      <c r="D253" s="10"/>
      <c r="E253" s="29"/>
      <c r="F253" s="13"/>
      <c r="G253" s="13"/>
      <c r="H253" s="13"/>
      <c r="I253" s="13"/>
      <c r="J253" s="13"/>
      <c r="K253" s="13"/>
      <c r="L253" s="13"/>
      <c r="M253" s="8"/>
    </row>
    <row r="254">
      <c r="A254" s="10"/>
      <c r="B254" s="10"/>
      <c r="C254" s="10"/>
      <c r="D254" s="10"/>
      <c r="E254" s="29"/>
      <c r="F254" s="13"/>
      <c r="G254" s="13"/>
      <c r="H254" s="13"/>
      <c r="I254" s="13"/>
      <c r="J254" s="13"/>
      <c r="K254" s="13"/>
      <c r="L254" s="13"/>
      <c r="M254" s="8"/>
    </row>
    <row r="255">
      <c r="A255" s="10"/>
      <c r="B255" s="10"/>
      <c r="C255" s="10"/>
      <c r="D255" s="10"/>
      <c r="E255" s="29"/>
      <c r="F255" s="13"/>
      <c r="G255" s="13"/>
      <c r="H255" s="13"/>
      <c r="I255" s="13"/>
      <c r="J255" s="13"/>
      <c r="K255" s="13"/>
      <c r="L255" s="13"/>
      <c r="M255" s="8"/>
    </row>
    <row r="256">
      <c r="A256" s="10"/>
      <c r="B256" s="10"/>
      <c r="C256" s="10"/>
      <c r="D256" s="10"/>
      <c r="E256" s="29"/>
      <c r="F256" s="13"/>
      <c r="G256" s="13"/>
      <c r="H256" s="13"/>
      <c r="I256" s="13"/>
      <c r="J256" s="13"/>
      <c r="K256" s="13"/>
      <c r="L256" s="13"/>
      <c r="M256" s="8"/>
    </row>
    <row r="257">
      <c r="A257" s="10"/>
      <c r="B257" s="10"/>
      <c r="C257" s="10"/>
      <c r="D257" s="10"/>
      <c r="E257" s="29"/>
      <c r="F257" s="13"/>
      <c r="G257" s="13"/>
      <c r="H257" s="13"/>
      <c r="I257" s="13"/>
      <c r="J257" s="13"/>
      <c r="K257" s="13"/>
      <c r="L257" s="13"/>
      <c r="M257" s="8"/>
    </row>
    <row r="258">
      <c r="A258" s="10"/>
      <c r="B258" s="10"/>
      <c r="C258" s="10"/>
      <c r="D258" s="10"/>
      <c r="E258" s="29"/>
      <c r="F258" s="13"/>
      <c r="G258" s="13"/>
      <c r="H258" s="13"/>
      <c r="I258" s="13"/>
      <c r="J258" s="13"/>
      <c r="K258" s="13"/>
      <c r="L258" s="13"/>
      <c r="M258" s="8"/>
    </row>
    <row r="259">
      <c r="A259" s="10"/>
      <c r="B259" s="10"/>
      <c r="C259" s="10"/>
      <c r="D259" s="10"/>
      <c r="E259" s="29"/>
      <c r="F259" s="13"/>
      <c r="G259" s="13"/>
      <c r="H259" s="13"/>
      <c r="I259" s="13"/>
      <c r="J259" s="13"/>
      <c r="K259" s="13"/>
      <c r="L259" s="13"/>
      <c r="M259" s="8"/>
    </row>
    <row r="260">
      <c r="A260" s="10"/>
      <c r="B260" s="10"/>
      <c r="C260" s="10"/>
      <c r="D260" s="10"/>
      <c r="E260" s="29"/>
      <c r="F260" s="13"/>
      <c r="G260" s="13"/>
      <c r="H260" s="13"/>
      <c r="I260" s="13"/>
      <c r="J260" s="13"/>
      <c r="K260" s="13"/>
      <c r="L260" s="13"/>
      <c r="M260" s="8"/>
    </row>
    <row r="261">
      <c r="A261" s="10"/>
      <c r="B261" s="10"/>
      <c r="C261" s="10"/>
      <c r="D261" s="10"/>
      <c r="E261" s="29"/>
      <c r="F261" s="13"/>
      <c r="G261" s="13"/>
      <c r="H261" s="13"/>
      <c r="I261" s="13"/>
      <c r="J261" s="13"/>
      <c r="K261" s="13"/>
      <c r="L261" s="13"/>
      <c r="M261" s="8"/>
    </row>
    <row r="262">
      <c r="A262" s="10"/>
      <c r="B262" s="10"/>
      <c r="C262" s="10"/>
      <c r="D262" s="10"/>
      <c r="E262" s="29"/>
      <c r="F262" s="13"/>
      <c r="G262" s="13"/>
      <c r="H262" s="13"/>
      <c r="I262" s="13"/>
      <c r="J262" s="13"/>
      <c r="K262" s="13"/>
      <c r="L262" s="13"/>
      <c r="M262" s="8"/>
    </row>
    <row r="263">
      <c r="A263" s="10"/>
      <c r="B263" s="10"/>
      <c r="C263" s="10"/>
      <c r="D263" s="10"/>
      <c r="E263" s="29"/>
      <c r="F263" s="13"/>
      <c r="G263" s="13"/>
      <c r="H263" s="13"/>
      <c r="I263" s="13"/>
      <c r="J263" s="13"/>
      <c r="K263" s="13"/>
      <c r="L263" s="13"/>
      <c r="M263" s="8"/>
    </row>
    <row r="264">
      <c r="A264" s="10"/>
      <c r="B264" s="10"/>
      <c r="C264" s="10"/>
      <c r="D264" s="10"/>
      <c r="E264" s="29"/>
      <c r="F264" s="13"/>
      <c r="G264" s="13"/>
      <c r="H264" s="13"/>
      <c r="I264" s="13"/>
      <c r="J264" s="13"/>
      <c r="K264" s="13"/>
      <c r="L264" s="13"/>
      <c r="M264" s="8"/>
    </row>
    <row r="265">
      <c r="A265" s="10"/>
      <c r="B265" s="10"/>
      <c r="C265" s="10"/>
      <c r="D265" s="10"/>
      <c r="E265" s="29"/>
      <c r="F265" s="13"/>
      <c r="G265" s="13"/>
      <c r="H265" s="13"/>
      <c r="I265" s="13"/>
      <c r="J265" s="13"/>
      <c r="K265" s="13"/>
      <c r="L265" s="13"/>
      <c r="M265" s="8"/>
    </row>
    <row r="266">
      <c r="A266" s="10"/>
      <c r="B266" s="10"/>
      <c r="C266" s="10"/>
      <c r="D266" s="10"/>
      <c r="E266" s="29"/>
      <c r="F266" s="13"/>
      <c r="G266" s="13"/>
      <c r="H266" s="13"/>
      <c r="I266" s="13"/>
      <c r="J266" s="13"/>
      <c r="K266" s="13"/>
      <c r="L266" s="13"/>
      <c r="M266" s="8"/>
    </row>
    <row r="267">
      <c r="A267" s="10"/>
      <c r="B267" s="10"/>
      <c r="C267" s="10"/>
      <c r="D267" s="10"/>
      <c r="E267" s="29"/>
      <c r="F267" s="13"/>
      <c r="G267" s="13"/>
      <c r="H267" s="13"/>
      <c r="I267" s="13"/>
      <c r="J267" s="13"/>
      <c r="K267" s="13"/>
      <c r="L267" s="13"/>
      <c r="M267" s="8"/>
    </row>
    <row r="268">
      <c r="A268" s="10"/>
      <c r="B268" s="10"/>
      <c r="C268" s="10"/>
      <c r="D268" s="10"/>
      <c r="E268" s="29"/>
      <c r="F268" s="13"/>
      <c r="G268" s="13"/>
      <c r="H268" s="13"/>
      <c r="I268" s="13"/>
      <c r="J268" s="13"/>
      <c r="K268" s="13"/>
      <c r="L268" s="13"/>
      <c r="M268" s="8"/>
    </row>
    <row r="269">
      <c r="A269" s="10"/>
      <c r="B269" s="10"/>
      <c r="C269" s="10"/>
      <c r="D269" s="10"/>
      <c r="E269" s="29"/>
      <c r="F269" s="13"/>
      <c r="G269" s="13"/>
      <c r="H269" s="13"/>
      <c r="I269" s="13"/>
      <c r="J269" s="13"/>
      <c r="K269" s="13"/>
      <c r="L269" s="13"/>
      <c r="M269" s="8"/>
    </row>
    <row r="270">
      <c r="A270" s="10"/>
      <c r="B270" s="10"/>
      <c r="C270" s="10"/>
      <c r="D270" s="10"/>
      <c r="E270" s="29"/>
      <c r="F270" s="13"/>
      <c r="G270" s="13"/>
      <c r="H270" s="13"/>
      <c r="I270" s="13"/>
      <c r="J270" s="13"/>
      <c r="K270" s="13"/>
      <c r="L270" s="13"/>
      <c r="M270" s="8"/>
    </row>
    <row r="271">
      <c r="A271" s="10"/>
      <c r="B271" s="10"/>
      <c r="C271" s="10"/>
      <c r="D271" s="10"/>
      <c r="E271" s="29"/>
      <c r="F271" s="13"/>
      <c r="G271" s="13"/>
      <c r="H271" s="13"/>
      <c r="I271" s="13"/>
      <c r="J271" s="13"/>
      <c r="K271" s="13"/>
      <c r="L271" s="13"/>
      <c r="M271" s="8"/>
    </row>
    <row r="272">
      <c r="A272" s="10"/>
      <c r="B272" s="10"/>
      <c r="C272" s="10"/>
      <c r="D272" s="10"/>
      <c r="E272" s="29"/>
      <c r="F272" s="13"/>
      <c r="G272" s="13"/>
      <c r="H272" s="13"/>
      <c r="I272" s="13"/>
      <c r="J272" s="13"/>
      <c r="K272" s="13"/>
      <c r="L272" s="13"/>
      <c r="M272" s="8"/>
    </row>
    <row r="273">
      <c r="A273" s="10"/>
      <c r="B273" s="10"/>
      <c r="C273" s="10"/>
      <c r="D273" s="10"/>
      <c r="E273" s="29"/>
      <c r="F273" s="13"/>
      <c r="G273" s="13"/>
      <c r="H273" s="13"/>
      <c r="I273" s="13"/>
      <c r="J273" s="13"/>
      <c r="K273" s="13"/>
      <c r="L273" s="13"/>
      <c r="M273" s="8"/>
    </row>
    <row r="274">
      <c r="A274" s="10"/>
      <c r="B274" s="10"/>
      <c r="C274" s="10"/>
      <c r="D274" s="10"/>
      <c r="E274" s="29"/>
      <c r="F274" s="13"/>
      <c r="G274" s="13"/>
      <c r="H274" s="13"/>
      <c r="I274" s="13"/>
      <c r="J274" s="13"/>
      <c r="K274" s="13"/>
      <c r="L274" s="13"/>
      <c r="M274" s="8"/>
    </row>
    <row r="275">
      <c r="A275" s="10"/>
      <c r="B275" s="10"/>
      <c r="C275" s="10"/>
      <c r="D275" s="10"/>
      <c r="E275" s="29"/>
      <c r="F275" s="13"/>
      <c r="G275" s="13"/>
      <c r="H275" s="13"/>
      <c r="I275" s="13"/>
      <c r="J275" s="13"/>
      <c r="K275" s="13"/>
      <c r="L275" s="13"/>
      <c r="M275" s="8"/>
    </row>
    <row r="276">
      <c r="A276" s="10"/>
      <c r="B276" s="10"/>
      <c r="C276" s="10"/>
      <c r="D276" s="10"/>
      <c r="E276" s="29"/>
      <c r="F276" s="13"/>
      <c r="G276" s="13"/>
      <c r="H276" s="13"/>
      <c r="I276" s="13"/>
      <c r="J276" s="13"/>
      <c r="K276" s="13"/>
      <c r="L276" s="13"/>
      <c r="M276" s="8"/>
    </row>
    <row r="277">
      <c r="A277" s="10"/>
      <c r="B277" s="10"/>
      <c r="C277" s="10"/>
      <c r="D277" s="10"/>
      <c r="E277" s="29"/>
      <c r="F277" s="13"/>
      <c r="G277" s="13"/>
      <c r="H277" s="13"/>
      <c r="I277" s="13"/>
      <c r="J277" s="13"/>
      <c r="K277" s="13"/>
      <c r="L277" s="13"/>
      <c r="M277" s="8"/>
    </row>
    <row r="278">
      <c r="A278" s="10"/>
      <c r="B278" s="10"/>
      <c r="C278" s="10"/>
      <c r="D278" s="10"/>
      <c r="E278" s="29"/>
      <c r="F278" s="13"/>
      <c r="G278" s="13"/>
      <c r="H278" s="13"/>
      <c r="I278" s="13"/>
      <c r="J278" s="13"/>
      <c r="K278" s="13"/>
      <c r="L278" s="13"/>
      <c r="M278" s="8"/>
    </row>
    <row r="279">
      <c r="A279" s="10"/>
      <c r="B279" s="10"/>
      <c r="C279" s="10"/>
      <c r="D279" s="10"/>
      <c r="E279" s="29"/>
      <c r="F279" s="13"/>
      <c r="G279" s="13"/>
      <c r="H279" s="13"/>
      <c r="I279" s="13"/>
      <c r="J279" s="13"/>
      <c r="K279" s="13"/>
      <c r="L279" s="13"/>
      <c r="M279" s="8"/>
    </row>
    <row r="280">
      <c r="A280" s="10"/>
      <c r="B280" s="10"/>
      <c r="C280" s="10"/>
      <c r="D280" s="10"/>
      <c r="E280" s="29"/>
      <c r="F280" s="13"/>
      <c r="G280" s="13"/>
      <c r="H280" s="13"/>
      <c r="I280" s="13"/>
      <c r="J280" s="13"/>
      <c r="K280" s="13"/>
      <c r="L280" s="13"/>
      <c r="M280" s="8"/>
    </row>
    <row r="281">
      <c r="A281" s="10"/>
      <c r="B281" s="10"/>
      <c r="C281" s="10"/>
      <c r="D281" s="10"/>
      <c r="E281" s="29"/>
      <c r="F281" s="13"/>
      <c r="G281" s="13"/>
      <c r="H281" s="13"/>
      <c r="I281" s="13"/>
      <c r="J281" s="13"/>
      <c r="K281" s="13"/>
      <c r="L281" s="13"/>
      <c r="M281" s="8"/>
    </row>
    <row r="282">
      <c r="A282" s="10"/>
      <c r="B282" s="10"/>
      <c r="C282" s="10"/>
      <c r="D282" s="10"/>
      <c r="E282" s="29"/>
      <c r="F282" s="13"/>
      <c r="G282" s="13"/>
      <c r="H282" s="13"/>
      <c r="I282" s="13"/>
      <c r="J282" s="13"/>
      <c r="K282" s="13"/>
      <c r="L282" s="13"/>
      <c r="M282" s="8"/>
    </row>
    <row r="283">
      <c r="A283" s="10"/>
      <c r="B283" s="10"/>
      <c r="C283" s="10"/>
      <c r="D283" s="10"/>
      <c r="E283" s="29"/>
      <c r="F283" s="13"/>
      <c r="G283" s="13"/>
      <c r="H283" s="13"/>
      <c r="I283" s="13"/>
      <c r="J283" s="13"/>
      <c r="K283" s="13"/>
      <c r="L283" s="13"/>
      <c r="M283" s="8"/>
    </row>
    <row r="284">
      <c r="A284" s="10"/>
      <c r="B284" s="10"/>
      <c r="C284" s="10"/>
      <c r="D284" s="10"/>
      <c r="E284" s="29"/>
      <c r="F284" s="13"/>
      <c r="G284" s="13"/>
      <c r="H284" s="13"/>
      <c r="I284" s="13"/>
      <c r="J284" s="13"/>
      <c r="K284" s="13"/>
      <c r="L284" s="13"/>
      <c r="M284" s="8"/>
    </row>
    <row r="285">
      <c r="A285" s="10"/>
      <c r="B285" s="10"/>
      <c r="C285" s="10"/>
      <c r="D285" s="10"/>
      <c r="E285" s="29"/>
      <c r="F285" s="13"/>
      <c r="G285" s="13"/>
      <c r="H285" s="13"/>
      <c r="I285" s="13"/>
      <c r="J285" s="13"/>
      <c r="K285" s="13"/>
      <c r="L285" s="13"/>
      <c r="M285" s="8"/>
    </row>
    <row r="286">
      <c r="A286" s="10"/>
      <c r="B286" s="10"/>
      <c r="C286" s="10"/>
      <c r="D286" s="10"/>
      <c r="E286" s="29"/>
      <c r="F286" s="13"/>
      <c r="G286" s="13"/>
      <c r="H286" s="13"/>
      <c r="I286" s="13"/>
      <c r="J286" s="13"/>
      <c r="K286" s="13"/>
      <c r="L286" s="13"/>
      <c r="M286" s="8"/>
    </row>
    <row r="287">
      <c r="A287" s="10"/>
      <c r="B287" s="10"/>
      <c r="C287" s="10"/>
      <c r="D287" s="10"/>
      <c r="E287" s="29"/>
      <c r="F287" s="13"/>
      <c r="G287" s="13"/>
      <c r="H287" s="13"/>
      <c r="I287" s="13"/>
      <c r="J287" s="13"/>
      <c r="K287" s="13"/>
      <c r="L287" s="13"/>
      <c r="M287" s="8"/>
    </row>
    <row r="288">
      <c r="A288" s="10"/>
      <c r="B288" s="10"/>
      <c r="C288" s="10"/>
      <c r="D288" s="10"/>
      <c r="E288" s="29"/>
      <c r="F288" s="13"/>
      <c r="G288" s="13"/>
      <c r="H288" s="13"/>
      <c r="I288" s="13"/>
      <c r="J288" s="13"/>
      <c r="K288" s="13"/>
      <c r="L288" s="13"/>
      <c r="M288" s="8"/>
    </row>
    <row r="289">
      <c r="A289" s="10"/>
      <c r="B289" s="10"/>
      <c r="C289" s="10"/>
      <c r="D289" s="10"/>
      <c r="E289" s="29"/>
      <c r="F289" s="13"/>
      <c r="G289" s="13"/>
      <c r="H289" s="13"/>
      <c r="I289" s="13"/>
      <c r="J289" s="13"/>
      <c r="K289" s="13"/>
      <c r="L289" s="13"/>
      <c r="M289" s="8"/>
    </row>
    <row r="290">
      <c r="A290" s="10"/>
      <c r="B290" s="10"/>
      <c r="C290" s="10"/>
      <c r="D290" s="10"/>
      <c r="E290" s="29"/>
      <c r="F290" s="13"/>
      <c r="G290" s="13"/>
      <c r="H290" s="13"/>
      <c r="I290" s="13"/>
      <c r="J290" s="13"/>
      <c r="K290" s="13"/>
      <c r="L290" s="13"/>
      <c r="M290" s="8"/>
    </row>
    <row r="291">
      <c r="A291" s="10"/>
      <c r="B291" s="10"/>
      <c r="C291" s="10"/>
      <c r="D291" s="10"/>
      <c r="E291" s="29"/>
      <c r="F291" s="13"/>
      <c r="G291" s="13"/>
      <c r="H291" s="13"/>
      <c r="I291" s="13"/>
      <c r="J291" s="13"/>
      <c r="K291" s="13"/>
      <c r="L291" s="13"/>
      <c r="M291" s="8"/>
    </row>
    <row r="292">
      <c r="A292" s="10"/>
      <c r="B292" s="10"/>
      <c r="C292" s="10"/>
      <c r="D292" s="10"/>
      <c r="E292" s="29"/>
      <c r="F292" s="13"/>
      <c r="G292" s="13"/>
      <c r="H292" s="13"/>
      <c r="I292" s="13"/>
      <c r="J292" s="13"/>
      <c r="K292" s="13"/>
      <c r="L292" s="13"/>
      <c r="M292" s="8"/>
    </row>
    <row r="293">
      <c r="A293" s="10"/>
      <c r="B293" s="10"/>
      <c r="C293" s="10"/>
      <c r="D293" s="10"/>
      <c r="E293" s="29"/>
      <c r="F293" s="13"/>
      <c r="G293" s="13"/>
      <c r="H293" s="13"/>
      <c r="I293" s="13"/>
      <c r="J293" s="13"/>
      <c r="K293" s="13"/>
      <c r="L293" s="13"/>
      <c r="M293" s="8"/>
    </row>
    <row r="294">
      <c r="A294" s="10"/>
      <c r="B294" s="10"/>
      <c r="C294" s="10"/>
      <c r="D294" s="10"/>
      <c r="E294" s="29"/>
      <c r="F294" s="13"/>
      <c r="G294" s="13"/>
      <c r="H294" s="13"/>
      <c r="I294" s="13"/>
      <c r="J294" s="13"/>
      <c r="K294" s="13"/>
      <c r="L294" s="13"/>
      <c r="M294" s="8"/>
    </row>
    <row r="295">
      <c r="A295" s="10"/>
      <c r="B295" s="10"/>
      <c r="C295" s="10"/>
      <c r="D295" s="10"/>
      <c r="E295" s="29"/>
      <c r="F295" s="13"/>
      <c r="G295" s="13"/>
      <c r="H295" s="13"/>
      <c r="I295" s="13"/>
      <c r="J295" s="13"/>
      <c r="K295" s="13"/>
      <c r="L295" s="13"/>
      <c r="M295" s="8"/>
    </row>
    <row r="296">
      <c r="A296" s="10"/>
      <c r="B296" s="10"/>
      <c r="C296" s="10"/>
      <c r="D296" s="10"/>
      <c r="E296" s="29"/>
      <c r="F296" s="13"/>
      <c r="G296" s="13"/>
      <c r="H296" s="13"/>
      <c r="I296" s="13"/>
      <c r="J296" s="13"/>
      <c r="K296" s="13"/>
      <c r="L296" s="13"/>
      <c r="M296" s="8"/>
    </row>
    <row r="297">
      <c r="A297" s="10"/>
      <c r="B297" s="10"/>
      <c r="C297" s="10"/>
      <c r="D297" s="10"/>
      <c r="E297" s="29"/>
      <c r="F297" s="13"/>
      <c r="G297" s="13"/>
      <c r="H297" s="13"/>
      <c r="I297" s="13"/>
      <c r="J297" s="13"/>
      <c r="K297" s="13"/>
      <c r="L297" s="13"/>
      <c r="M297" s="8"/>
    </row>
    <row r="298">
      <c r="A298" s="10"/>
      <c r="B298" s="10"/>
      <c r="C298" s="10"/>
      <c r="D298" s="10"/>
      <c r="E298" s="29"/>
      <c r="F298" s="13"/>
      <c r="G298" s="13"/>
      <c r="H298" s="13"/>
      <c r="I298" s="13"/>
      <c r="J298" s="13"/>
      <c r="K298" s="13"/>
      <c r="L298" s="13"/>
      <c r="M298" s="8"/>
    </row>
    <row r="299">
      <c r="A299" s="10"/>
      <c r="B299" s="10"/>
      <c r="C299" s="10"/>
      <c r="D299" s="10"/>
      <c r="E299" s="29"/>
      <c r="F299" s="13"/>
      <c r="G299" s="13"/>
      <c r="H299" s="13"/>
      <c r="I299" s="13"/>
      <c r="J299" s="13"/>
      <c r="K299" s="13"/>
      <c r="L299" s="13"/>
      <c r="M299" s="8"/>
    </row>
    <row r="300">
      <c r="A300" s="10"/>
      <c r="B300" s="10"/>
      <c r="C300" s="10"/>
      <c r="D300" s="10"/>
      <c r="E300" s="29"/>
      <c r="F300" s="13"/>
      <c r="G300" s="13"/>
      <c r="H300" s="13"/>
      <c r="I300" s="13"/>
      <c r="J300" s="13"/>
      <c r="K300" s="13"/>
      <c r="L300" s="13"/>
      <c r="M300" s="8"/>
    </row>
    <row r="301">
      <c r="A301" s="10"/>
      <c r="B301" s="10"/>
      <c r="C301" s="10"/>
      <c r="D301" s="10"/>
      <c r="E301" s="29"/>
      <c r="F301" s="13"/>
      <c r="G301" s="13"/>
      <c r="H301" s="13"/>
      <c r="I301" s="13"/>
      <c r="J301" s="13"/>
      <c r="K301" s="13"/>
      <c r="L301" s="13"/>
      <c r="M301" s="8"/>
    </row>
    <row r="302">
      <c r="A302" s="10"/>
      <c r="B302" s="10"/>
      <c r="C302" s="10"/>
      <c r="D302" s="10"/>
      <c r="E302" s="29"/>
      <c r="F302" s="13"/>
      <c r="G302" s="13"/>
      <c r="H302" s="13"/>
      <c r="I302" s="13"/>
      <c r="J302" s="13"/>
      <c r="K302" s="13"/>
      <c r="L302" s="13"/>
      <c r="M302" s="8"/>
    </row>
    <row r="303">
      <c r="A303" s="10"/>
      <c r="B303" s="10"/>
      <c r="C303" s="10"/>
      <c r="D303" s="10"/>
      <c r="E303" s="29"/>
      <c r="F303" s="13"/>
      <c r="G303" s="13"/>
      <c r="H303" s="13"/>
      <c r="I303" s="13"/>
      <c r="J303" s="13"/>
      <c r="K303" s="13"/>
      <c r="L303" s="13"/>
      <c r="M303" s="8"/>
    </row>
    <row r="304">
      <c r="A304" s="10"/>
      <c r="B304" s="10"/>
      <c r="C304" s="10"/>
      <c r="D304" s="10"/>
      <c r="E304" s="29"/>
      <c r="F304" s="13"/>
      <c r="G304" s="13"/>
      <c r="H304" s="13"/>
      <c r="I304" s="13"/>
      <c r="J304" s="13"/>
      <c r="K304" s="13"/>
      <c r="L304" s="13"/>
      <c r="M304" s="8"/>
    </row>
    <row r="305">
      <c r="A305" s="10"/>
      <c r="B305" s="10"/>
      <c r="C305" s="10"/>
      <c r="D305" s="10"/>
      <c r="E305" s="29"/>
      <c r="F305" s="13"/>
      <c r="G305" s="13"/>
      <c r="H305" s="13"/>
      <c r="I305" s="13"/>
      <c r="J305" s="13"/>
      <c r="K305" s="13"/>
      <c r="L305" s="13"/>
      <c r="M305" s="8"/>
    </row>
    <row r="306">
      <c r="A306" s="10"/>
      <c r="B306" s="10"/>
      <c r="C306" s="10"/>
      <c r="D306" s="10"/>
      <c r="E306" s="29"/>
      <c r="F306" s="13"/>
      <c r="G306" s="13"/>
      <c r="H306" s="13"/>
      <c r="I306" s="13"/>
      <c r="J306" s="13"/>
      <c r="K306" s="13"/>
      <c r="L306" s="13"/>
      <c r="M306" s="8"/>
    </row>
    <row r="307">
      <c r="A307" s="10"/>
      <c r="B307" s="10"/>
      <c r="C307" s="10"/>
      <c r="D307" s="10"/>
      <c r="E307" s="29"/>
      <c r="F307" s="13"/>
      <c r="G307" s="13"/>
      <c r="H307" s="13"/>
      <c r="I307" s="13"/>
      <c r="J307" s="13"/>
      <c r="K307" s="13"/>
      <c r="L307" s="13"/>
      <c r="M307" s="8"/>
    </row>
    <row r="308">
      <c r="A308" s="10"/>
      <c r="B308" s="10"/>
      <c r="C308" s="10"/>
      <c r="D308" s="10"/>
      <c r="E308" s="29"/>
      <c r="F308" s="13"/>
      <c r="G308" s="13"/>
      <c r="H308" s="13"/>
      <c r="I308" s="13"/>
      <c r="J308" s="13"/>
      <c r="K308" s="13"/>
      <c r="L308" s="13"/>
      <c r="M308" s="8"/>
    </row>
    <row r="309">
      <c r="A309" s="10"/>
      <c r="B309" s="10"/>
      <c r="C309" s="10"/>
      <c r="D309" s="10"/>
      <c r="E309" s="29"/>
      <c r="F309" s="13"/>
      <c r="G309" s="13"/>
      <c r="H309" s="13"/>
      <c r="I309" s="13"/>
      <c r="J309" s="13"/>
      <c r="K309" s="13"/>
      <c r="L309" s="13"/>
      <c r="M309" s="8"/>
    </row>
    <row r="310">
      <c r="A310" s="10"/>
      <c r="B310" s="10"/>
      <c r="C310" s="10"/>
      <c r="D310" s="10"/>
      <c r="E310" s="29"/>
      <c r="F310" s="13"/>
      <c r="G310" s="13"/>
      <c r="H310" s="13"/>
      <c r="I310" s="13"/>
      <c r="J310" s="13"/>
      <c r="K310" s="13"/>
      <c r="L310" s="13"/>
      <c r="M310" s="8"/>
    </row>
    <row r="311">
      <c r="A311" s="10"/>
      <c r="B311" s="10"/>
      <c r="C311" s="10"/>
      <c r="D311" s="10"/>
      <c r="E311" s="29"/>
      <c r="F311" s="13"/>
      <c r="G311" s="13"/>
      <c r="H311" s="13"/>
      <c r="I311" s="13"/>
      <c r="J311" s="13"/>
      <c r="K311" s="13"/>
      <c r="L311" s="13"/>
      <c r="M311" s="8"/>
    </row>
    <row r="312">
      <c r="A312" s="10"/>
      <c r="B312" s="10"/>
      <c r="C312" s="10"/>
      <c r="D312" s="10"/>
      <c r="E312" s="29"/>
      <c r="F312" s="13"/>
      <c r="G312" s="13"/>
      <c r="H312" s="13"/>
      <c r="I312" s="13"/>
      <c r="J312" s="13"/>
      <c r="K312" s="13"/>
      <c r="L312" s="13"/>
      <c r="M312" s="8"/>
    </row>
    <row r="313">
      <c r="A313" s="10"/>
      <c r="B313" s="10"/>
      <c r="C313" s="10"/>
      <c r="D313" s="10"/>
      <c r="E313" s="29"/>
      <c r="F313" s="13"/>
      <c r="G313" s="13"/>
      <c r="H313" s="13"/>
      <c r="I313" s="13"/>
      <c r="J313" s="13"/>
      <c r="K313" s="13"/>
      <c r="L313" s="13"/>
      <c r="M313" s="8"/>
    </row>
    <row r="314">
      <c r="A314" s="10"/>
      <c r="B314" s="10"/>
      <c r="C314" s="10"/>
      <c r="D314" s="10"/>
      <c r="E314" s="29"/>
      <c r="F314" s="13"/>
      <c r="G314" s="13"/>
      <c r="H314" s="13"/>
      <c r="I314" s="13"/>
      <c r="J314" s="13"/>
      <c r="K314" s="13"/>
      <c r="L314" s="13"/>
      <c r="M314" s="8"/>
    </row>
    <row r="315">
      <c r="A315" s="10"/>
      <c r="B315" s="10"/>
      <c r="C315" s="10"/>
      <c r="D315" s="10"/>
      <c r="E315" s="29"/>
      <c r="F315" s="13"/>
      <c r="G315" s="13"/>
      <c r="H315" s="13"/>
      <c r="I315" s="13"/>
      <c r="J315" s="13"/>
      <c r="K315" s="13"/>
      <c r="L315" s="13"/>
      <c r="M315" s="8"/>
    </row>
    <row r="316">
      <c r="A316" s="10"/>
      <c r="B316" s="10"/>
      <c r="C316" s="10"/>
      <c r="D316" s="10"/>
      <c r="E316" s="29"/>
      <c r="F316" s="13"/>
      <c r="G316" s="13"/>
      <c r="H316" s="13"/>
      <c r="I316" s="13"/>
      <c r="J316" s="13"/>
      <c r="K316" s="13"/>
      <c r="L316" s="13"/>
      <c r="M316" s="8"/>
    </row>
    <row r="317">
      <c r="A317" s="10"/>
      <c r="B317" s="10"/>
      <c r="C317" s="10"/>
      <c r="D317" s="10"/>
      <c r="E317" s="29"/>
      <c r="F317" s="13"/>
      <c r="G317" s="13"/>
      <c r="H317" s="13"/>
      <c r="I317" s="13"/>
      <c r="J317" s="13"/>
      <c r="K317" s="13"/>
      <c r="L317" s="13"/>
      <c r="M317" s="8"/>
    </row>
    <row r="318">
      <c r="A318" s="10"/>
      <c r="B318" s="10"/>
      <c r="C318" s="10"/>
      <c r="D318" s="10"/>
      <c r="E318" s="29"/>
      <c r="F318" s="13"/>
      <c r="G318" s="13"/>
      <c r="H318" s="13"/>
      <c r="I318" s="13"/>
      <c r="J318" s="13"/>
      <c r="K318" s="13"/>
      <c r="L318" s="13"/>
      <c r="M318" s="8"/>
    </row>
    <row r="319">
      <c r="A319" s="10"/>
      <c r="B319" s="10"/>
      <c r="C319" s="10"/>
      <c r="D319" s="10"/>
      <c r="E319" s="29"/>
      <c r="F319" s="13"/>
      <c r="G319" s="13"/>
      <c r="H319" s="13"/>
      <c r="I319" s="13"/>
      <c r="J319" s="13"/>
      <c r="K319" s="13"/>
      <c r="L319" s="13"/>
      <c r="M319" s="8"/>
    </row>
    <row r="320">
      <c r="A320" s="10"/>
      <c r="B320" s="10"/>
      <c r="C320" s="10"/>
      <c r="D320" s="10"/>
      <c r="E320" s="29"/>
      <c r="F320" s="13"/>
      <c r="G320" s="13"/>
      <c r="H320" s="13"/>
      <c r="I320" s="13"/>
      <c r="J320" s="13"/>
      <c r="K320" s="13"/>
      <c r="L320" s="13"/>
      <c r="M320" s="8"/>
    </row>
    <row r="321">
      <c r="A321" s="10"/>
      <c r="B321" s="10"/>
      <c r="C321" s="10"/>
      <c r="D321" s="10"/>
      <c r="E321" s="29"/>
      <c r="F321" s="13"/>
      <c r="G321" s="13"/>
      <c r="H321" s="13"/>
      <c r="I321" s="13"/>
      <c r="J321" s="13"/>
      <c r="K321" s="13"/>
      <c r="L321" s="13"/>
      <c r="M321" s="8"/>
    </row>
    <row r="322">
      <c r="A322" s="10"/>
      <c r="B322" s="10"/>
      <c r="C322" s="10"/>
      <c r="D322" s="10"/>
      <c r="E322" s="29"/>
      <c r="F322" s="13"/>
      <c r="G322" s="13"/>
      <c r="H322" s="13"/>
      <c r="I322" s="13"/>
      <c r="J322" s="13"/>
      <c r="K322" s="13"/>
      <c r="L322" s="13"/>
      <c r="M322" s="8"/>
    </row>
    <row r="323">
      <c r="A323" s="10"/>
      <c r="B323" s="10"/>
      <c r="C323" s="10"/>
      <c r="D323" s="10"/>
      <c r="E323" s="29"/>
      <c r="F323" s="13"/>
      <c r="G323" s="13"/>
      <c r="H323" s="13"/>
      <c r="I323" s="13"/>
      <c r="J323" s="13"/>
      <c r="K323" s="13"/>
      <c r="L323" s="13"/>
      <c r="M323" s="8"/>
    </row>
    <row r="324">
      <c r="A324" s="10"/>
      <c r="B324" s="10"/>
      <c r="C324" s="10"/>
      <c r="D324" s="10"/>
      <c r="E324" s="29"/>
      <c r="F324" s="13"/>
      <c r="G324" s="13"/>
      <c r="H324" s="13"/>
      <c r="I324" s="13"/>
      <c r="J324" s="13"/>
      <c r="K324" s="13"/>
      <c r="L324" s="13"/>
      <c r="M324" s="8"/>
    </row>
    <row r="325">
      <c r="A325" s="10"/>
      <c r="B325" s="10"/>
      <c r="C325" s="10"/>
      <c r="D325" s="10"/>
      <c r="E325" s="29"/>
      <c r="F325" s="13"/>
      <c r="G325" s="13"/>
      <c r="H325" s="13"/>
      <c r="I325" s="13"/>
      <c r="J325" s="13"/>
      <c r="K325" s="13"/>
      <c r="L325" s="13"/>
      <c r="M325" s="8"/>
    </row>
    <row r="326">
      <c r="A326" s="10"/>
      <c r="B326" s="10"/>
      <c r="C326" s="10"/>
      <c r="D326" s="10"/>
      <c r="E326" s="29"/>
      <c r="F326" s="13"/>
      <c r="G326" s="13"/>
      <c r="H326" s="13"/>
      <c r="I326" s="13"/>
      <c r="J326" s="13"/>
      <c r="K326" s="13"/>
      <c r="L326" s="13"/>
      <c r="M326" s="8"/>
    </row>
    <row r="327">
      <c r="A327" s="10"/>
      <c r="B327" s="10"/>
      <c r="C327" s="10"/>
      <c r="D327" s="10"/>
      <c r="E327" s="29"/>
      <c r="F327" s="13"/>
      <c r="G327" s="13"/>
      <c r="H327" s="13"/>
      <c r="I327" s="13"/>
      <c r="J327" s="13"/>
      <c r="K327" s="13"/>
      <c r="L327" s="13"/>
      <c r="M327" s="8"/>
    </row>
    <row r="328">
      <c r="A328" s="10"/>
      <c r="B328" s="10"/>
      <c r="C328" s="10"/>
      <c r="D328" s="10"/>
      <c r="E328" s="29"/>
      <c r="F328" s="13"/>
      <c r="G328" s="13"/>
      <c r="H328" s="13"/>
      <c r="I328" s="13"/>
      <c r="J328" s="13"/>
      <c r="K328" s="13"/>
      <c r="L328" s="13"/>
      <c r="M328" s="8"/>
    </row>
    <row r="329">
      <c r="A329" s="10"/>
      <c r="B329" s="10"/>
      <c r="C329" s="10"/>
      <c r="D329" s="10"/>
      <c r="E329" s="29"/>
      <c r="F329" s="13"/>
      <c r="G329" s="13"/>
      <c r="H329" s="13"/>
      <c r="I329" s="13"/>
      <c r="J329" s="13"/>
      <c r="K329" s="13"/>
      <c r="L329" s="13"/>
      <c r="M329" s="8"/>
    </row>
    <row r="330">
      <c r="A330" s="10"/>
      <c r="B330" s="10"/>
      <c r="C330" s="10"/>
      <c r="D330" s="10"/>
      <c r="E330" s="29"/>
      <c r="F330" s="13"/>
      <c r="G330" s="13"/>
      <c r="H330" s="13"/>
      <c r="I330" s="13"/>
      <c r="J330" s="13"/>
      <c r="K330" s="13"/>
      <c r="L330" s="13"/>
      <c r="M330" s="8"/>
    </row>
    <row r="331">
      <c r="A331" s="10"/>
      <c r="B331" s="10"/>
      <c r="C331" s="10"/>
      <c r="D331" s="10"/>
      <c r="E331" s="29"/>
      <c r="F331" s="13"/>
      <c r="G331" s="13"/>
      <c r="H331" s="13"/>
      <c r="I331" s="13"/>
      <c r="J331" s="13"/>
      <c r="K331" s="13"/>
      <c r="L331" s="13"/>
      <c r="M331" s="8"/>
    </row>
    <row r="332">
      <c r="A332" s="10"/>
      <c r="B332" s="10"/>
      <c r="C332" s="10"/>
      <c r="D332" s="10"/>
      <c r="E332" s="29"/>
      <c r="F332" s="13"/>
      <c r="G332" s="13"/>
      <c r="H332" s="13"/>
      <c r="I332" s="13"/>
      <c r="J332" s="13"/>
      <c r="K332" s="13"/>
      <c r="L332" s="13"/>
      <c r="M332" s="8"/>
    </row>
    <row r="333">
      <c r="A333" s="10"/>
      <c r="B333" s="10"/>
      <c r="C333" s="10"/>
      <c r="D333" s="10"/>
      <c r="E333" s="29"/>
      <c r="F333" s="13"/>
      <c r="G333" s="13"/>
      <c r="H333" s="13"/>
      <c r="I333" s="13"/>
      <c r="J333" s="13"/>
      <c r="K333" s="13"/>
      <c r="L333" s="13"/>
      <c r="M333" s="8"/>
    </row>
    <row r="334">
      <c r="A334" s="10"/>
      <c r="B334" s="10"/>
      <c r="C334" s="10"/>
      <c r="D334" s="10"/>
      <c r="E334" s="29"/>
      <c r="F334" s="13"/>
      <c r="G334" s="13"/>
      <c r="H334" s="13"/>
      <c r="I334" s="13"/>
      <c r="J334" s="13"/>
      <c r="K334" s="13"/>
      <c r="L334" s="13"/>
      <c r="M334" s="8"/>
    </row>
    <row r="335">
      <c r="A335" s="10"/>
      <c r="B335" s="10"/>
      <c r="C335" s="10"/>
      <c r="D335" s="10"/>
      <c r="E335" s="29"/>
      <c r="F335" s="13"/>
      <c r="G335" s="13"/>
      <c r="H335" s="13"/>
      <c r="I335" s="13"/>
      <c r="J335" s="13"/>
      <c r="K335" s="13"/>
      <c r="L335" s="13"/>
      <c r="M335" s="8"/>
    </row>
    <row r="336">
      <c r="A336" s="10"/>
      <c r="B336" s="10"/>
      <c r="C336" s="10"/>
      <c r="D336" s="10"/>
      <c r="E336" s="29"/>
      <c r="F336" s="13"/>
      <c r="G336" s="13"/>
      <c r="H336" s="13"/>
      <c r="I336" s="13"/>
      <c r="J336" s="13"/>
      <c r="K336" s="13"/>
      <c r="L336" s="13"/>
      <c r="M336" s="8"/>
    </row>
    <row r="337">
      <c r="A337" s="10"/>
      <c r="B337" s="10"/>
      <c r="C337" s="10"/>
      <c r="D337" s="10"/>
      <c r="E337" s="29"/>
      <c r="F337" s="13"/>
      <c r="G337" s="13"/>
      <c r="H337" s="13"/>
      <c r="I337" s="13"/>
      <c r="J337" s="13"/>
      <c r="K337" s="13"/>
      <c r="L337" s="13"/>
      <c r="M337" s="8"/>
    </row>
    <row r="338">
      <c r="A338" s="10"/>
      <c r="B338" s="10"/>
      <c r="C338" s="10"/>
      <c r="D338" s="10"/>
      <c r="E338" s="29"/>
      <c r="F338" s="13"/>
      <c r="G338" s="13"/>
      <c r="H338" s="13"/>
      <c r="I338" s="13"/>
      <c r="J338" s="13"/>
      <c r="K338" s="13"/>
      <c r="L338" s="13"/>
      <c r="M338" s="8"/>
    </row>
    <row r="339">
      <c r="A339" s="10"/>
      <c r="B339" s="10"/>
      <c r="C339" s="10"/>
      <c r="D339" s="10"/>
      <c r="E339" s="29"/>
      <c r="F339" s="13"/>
      <c r="G339" s="13"/>
      <c r="H339" s="13"/>
      <c r="I339" s="13"/>
      <c r="J339" s="13"/>
      <c r="K339" s="13"/>
      <c r="L339" s="13"/>
      <c r="M339" s="8"/>
    </row>
    <row r="340">
      <c r="A340" s="10"/>
      <c r="B340" s="10"/>
      <c r="C340" s="10"/>
      <c r="D340" s="10"/>
      <c r="E340" s="29"/>
      <c r="F340" s="13"/>
      <c r="G340" s="13"/>
      <c r="H340" s="13"/>
      <c r="I340" s="13"/>
      <c r="J340" s="13"/>
      <c r="K340" s="13"/>
      <c r="L340" s="13"/>
      <c r="M340" s="8"/>
    </row>
    <row r="341">
      <c r="A341" s="10"/>
      <c r="B341" s="10"/>
      <c r="C341" s="10"/>
      <c r="D341" s="10"/>
      <c r="E341" s="29"/>
      <c r="F341" s="13"/>
      <c r="G341" s="13"/>
      <c r="H341" s="13"/>
      <c r="I341" s="13"/>
      <c r="J341" s="13"/>
      <c r="K341" s="13"/>
      <c r="L341" s="13"/>
      <c r="M341" s="8"/>
    </row>
    <row r="342">
      <c r="A342" s="10"/>
      <c r="B342" s="10"/>
      <c r="C342" s="10"/>
      <c r="D342" s="10"/>
      <c r="E342" s="29"/>
      <c r="F342" s="13"/>
      <c r="G342" s="13"/>
      <c r="H342" s="13"/>
      <c r="I342" s="13"/>
      <c r="J342" s="13"/>
      <c r="K342" s="13"/>
      <c r="L342" s="13"/>
      <c r="M342" s="8"/>
    </row>
    <row r="343">
      <c r="A343" s="10"/>
      <c r="B343" s="10"/>
      <c r="C343" s="10"/>
      <c r="D343" s="10"/>
      <c r="E343" s="29"/>
      <c r="F343" s="13"/>
      <c r="G343" s="13"/>
      <c r="H343" s="13"/>
      <c r="I343" s="13"/>
      <c r="J343" s="13"/>
      <c r="K343" s="13"/>
      <c r="L343" s="13"/>
      <c r="M343" s="8"/>
    </row>
    <row r="344">
      <c r="A344" s="10"/>
      <c r="B344" s="10"/>
      <c r="C344" s="10"/>
      <c r="D344" s="10"/>
      <c r="E344" s="29"/>
      <c r="F344" s="13"/>
      <c r="G344" s="13"/>
      <c r="H344" s="13"/>
      <c r="I344" s="13"/>
      <c r="J344" s="13"/>
      <c r="K344" s="13"/>
      <c r="L344" s="13"/>
      <c r="M344" s="8"/>
    </row>
    <row r="345">
      <c r="A345" s="10"/>
      <c r="B345" s="10"/>
      <c r="C345" s="10"/>
      <c r="D345" s="10"/>
      <c r="E345" s="29"/>
      <c r="F345" s="13"/>
      <c r="G345" s="13"/>
      <c r="H345" s="13"/>
      <c r="I345" s="13"/>
      <c r="J345" s="13"/>
      <c r="K345" s="13"/>
      <c r="L345" s="13"/>
      <c r="M345" s="8"/>
    </row>
    <row r="346">
      <c r="A346" s="10"/>
      <c r="B346" s="10"/>
      <c r="C346" s="10"/>
      <c r="D346" s="10"/>
      <c r="E346" s="29"/>
      <c r="F346" s="13"/>
      <c r="G346" s="13"/>
      <c r="H346" s="13"/>
      <c r="I346" s="13"/>
      <c r="J346" s="13"/>
      <c r="K346" s="13"/>
      <c r="L346" s="13"/>
      <c r="M346" s="8"/>
    </row>
    <row r="347">
      <c r="A347" s="10"/>
      <c r="B347" s="10"/>
      <c r="C347" s="10"/>
      <c r="D347" s="10"/>
      <c r="E347" s="29"/>
      <c r="F347" s="13"/>
      <c r="G347" s="13"/>
      <c r="H347" s="13"/>
      <c r="I347" s="13"/>
      <c r="J347" s="13"/>
      <c r="K347" s="13"/>
      <c r="L347" s="13"/>
      <c r="M347" s="8"/>
    </row>
    <row r="348">
      <c r="A348" s="10"/>
      <c r="B348" s="10"/>
      <c r="C348" s="10"/>
      <c r="D348" s="10"/>
      <c r="E348" s="29"/>
      <c r="F348" s="13"/>
      <c r="G348" s="13"/>
      <c r="H348" s="13"/>
      <c r="I348" s="13"/>
      <c r="J348" s="13"/>
      <c r="K348" s="13"/>
      <c r="L348" s="13"/>
      <c r="M348" s="8"/>
    </row>
    <row r="349">
      <c r="A349" s="10"/>
      <c r="B349" s="10"/>
      <c r="C349" s="10"/>
      <c r="D349" s="10"/>
      <c r="E349" s="29"/>
      <c r="F349" s="13"/>
      <c r="G349" s="13"/>
      <c r="H349" s="13"/>
      <c r="I349" s="13"/>
      <c r="J349" s="13"/>
      <c r="K349" s="13"/>
      <c r="L349" s="13"/>
      <c r="M349" s="8"/>
    </row>
    <row r="350">
      <c r="A350" s="10"/>
      <c r="B350" s="10"/>
      <c r="C350" s="10"/>
      <c r="D350" s="10"/>
      <c r="E350" s="29"/>
      <c r="F350" s="13"/>
      <c r="G350" s="13"/>
      <c r="H350" s="13"/>
      <c r="I350" s="13"/>
      <c r="J350" s="13"/>
      <c r="K350" s="13"/>
      <c r="L350" s="13"/>
      <c r="M350" s="8"/>
    </row>
    <row r="351">
      <c r="A351" s="10"/>
      <c r="B351" s="10"/>
      <c r="C351" s="10"/>
      <c r="D351" s="10"/>
      <c r="E351" s="29"/>
      <c r="F351" s="13"/>
      <c r="G351" s="13"/>
      <c r="H351" s="13"/>
      <c r="I351" s="13"/>
      <c r="J351" s="13"/>
      <c r="K351" s="13"/>
      <c r="L351" s="13"/>
      <c r="M351" s="8"/>
    </row>
    <row r="352">
      <c r="A352" s="10"/>
      <c r="B352" s="10"/>
      <c r="C352" s="10"/>
      <c r="D352" s="10"/>
      <c r="E352" s="29"/>
      <c r="F352" s="13"/>
      <c r="G352" s="13"/>
      <c r="H352" s="13"/>
      <c r="I352" s="13"/>
      <c r="J352" s="13"/>
      <c r="K352" s="13"/>
      <c r="L352" s="13"/>
      <c r="M352" s="8"/>
    </row>
    <row r="353">
      <c r="A353" s="10"/>
      <c r="B353" s="10"/>
      <c r="C353" s="10"/>
      <c r="D353" s="10"/>
      <c r="E353" s="29"/>
      <c r="F353" s="13"/>
      <c r="G353" s="13"/>
      <c r="H353" s="13"/>
      <c r="I353" s="13"/>
      <c r="J353" s="13"/>
      <c r="K353" s="13"/>
      <c r="L353" s="13"/>
      <c r="M353" s="8"/>
    </row>
    <row r="354">
      <c r="A354" s="10"/>
      <c r="B354" s="10"/>
      <c r="C354" s="10"/>
      <c r="D354" s="10"/>
      <c r="E354" s="29"/>
      <c r="F354" s="13"/>
      <c r="G354" s="13"/>
      <c r="H354" s="13"/>
      <c r="I354" s="13"/>
      <c r="J354" s="13"/>
      <c r="K354" s="13"/>
      <c r="L354" s="13"/>
      <c r="M354" s="8"/>
    </row>
    <row r="355">
      <c r="A355" s="10"/>
      <c r="B355" s="10"/>
      <c r="C355" s="10"/>
      <c r="D355" s="10"/>
      <c r="E355" s="29"/>
      <c r="F355" s="13"/>
      <c r="G355" s="13"/>
      <c r="H355" s="13"/>
      <c r="I355" s="13"/>
      <c r="J355" s="13"/>
      <c r="K355" s="13"/>
      <c r="L355" s="13"/>
      <c r="M355" s="8"/>
    </row>
    <row r="356">
      <c r="A356" s="10"/>
      <c r="B356" s="10"/>
      <c r="C356" s="10"/>
      <c r="D356" s="10"/>
      <c r="E356" s="29"/>
      <c r="F356" s="13"/>
      <c r="G356" s="13"/>
      <c r="H356" s="13"/>
      <c r="I356" s="13"/>
      <c r="J356" s="13"/>
      <c r="K356" s="13"/>
      <c r="L356" s="13"/>
      <c r="M356" s="8"/>
    </row>
    <row r="357">
      <c r="A357" s="10"/>
      <c r="B357" s="10"/>
      <c r="C357" s="10"/>
      <c r="D357" s="10"/>
      <c r="E357" s="29"/>
      <c r="F357" s="13"/>
      <c r="G357" s="13"/>
      <c r="H357" s="13"/>
      <c r="I357" s="13"/>
      <c r="J357" s="13"/>
      <c r="K357" s="13"/>
      <c r="L357" s="13"/>
      <c r="M357" s="8"/>
    </row>
    <row r="358">
      <c r="A358" s="10"/>
      <c r="B358" s="10"/>
      <c r="C358" s="10"/>
      <c r="D358" s="10"/>
      <c r="E358" s="29"/>
      <c r="F358" s="13"/>
      <c r="G358" s="13"/>
      <c r="H358" s="13"/>
      <c r="I358" s="13"/>
      <c r="J358" s="13"/>
      <c r="K358" s="13"/>
      <c r="L358" s="13"/>
      <c r="M358" s="8"/>
    </row>
    <row r="359">
      <c r="A359" s="10"/>
      <c r="B359" s="10"/>
      <c r="C359" s="10"/>
      <c r="D359" s="10"/>
      <c r="E359" s="29"/>
      <c r="F359" s="13"/>
      <c r="G359" s="13"/>
      <c r="H359" s="13"/>
      <c r="I359" s="13"/>
      <c r="J359" s="13"/>
      <c r="K359" s="13"/>
      <c r="L359" s="13"/>
      <c r="M359" s="8"/>
    </row>
    <row r="360">
      <c r="A360" s="10"/>
      <c r="B360" s="10"/>
      <c r="C360" s="10"/>
      <c r="D360" s="10"/>
      <c r="E360" s="29"/>
      <c r="F360" s="13"/>
      <c r="G360" s="13"/>
      <c r="H360" s="13"/>
      <c r="I360" s="13"/>
      <c r="J360" s="13"/>
      <c r="K360" s="13"/>
      <c r="L360" s="13"/>
      <c r="M360" s="8"/>
    </row>
    <row r="361">
      <c r="A361" s="10"/>
      <c r="B361" s="10"/>
      <c r="C361" s="10"/>
      <c r="D361" s="10"/>
      <c r="E361" s="29"/>
      <c r="F361" s="13"/>
      <c r="G361" s="13"/>
      <c r="H361" s="13"/>
      <c r="I361" s="13"/>
      <c r="J361" s="13"/>
      <c r="K361" s="13"/>
      <c r="L361" s="13"/>
      <c r="M361" s="8"/>
    </row>
    <row r="362">
      <c r="A362" s="10"/>
      <c r="B362" s="10"/>
      <c r="C362" s="10"/>
      <c r="D362" s="10"/>
      <c r="E362" s="29"/>
      <c r="F362" s="13"/>
      <c r="G362" s="13"/>
      <c r="H362" s="13"/>
      <c r="I362" s="13"/>
      <c r="J362" s="13"/>
      <c r="K362" s="13"/>
      <c r="L362" s="13"/>
      <c r="M362" s="8"/>
    </row>
    <row r="363">
      <c r="A363" s="10"/>
      <c r="B363" s="10"/>
      <c r="C363" s="10"/>
      <c r="D363" s="10"/>
      <c r="E363" s="29"/>
      <c r="F363" s="13"/>
      <c r="G363" s="13"/>
      <c r="H363" s="13"/>
      <c r="I363" s="13"/>
      <c r="J363" s="13"/>
      <c r="K363" s="13"/>
      <c r="L363" s="13"/>
      <c r="M363" s="8"/>
    </row>
    <row r="364">
      <c r="A364" s="10"/>
      <c r="B364" s="10"/>
      <c r="C364" s="10"/>
      <c r="D364" s="10"/>
      <c r="E364" s="29"/>
      <c r="F364" s="13"/>
      <c r="G364" s="13"/>
      <c r="H364" s="13"/>
      <c r="I364" s="13"/>
      <c r="J364" s="13"/>
      <c r="K364" s="13"/>
      <c r="L364" s="13"/>
      <c r="M364" s="8"/>
    </row>
    <row r="365">
      <c r="A365" s="10"/>
      <c r="B365" s="10"/>
      <c r="C365" s="10"/>
      <c r="D365" s="10"/>
      <c r="E365" s="29"/>
      <c r="F365" s="13"/>
      <c r="G365" s="13"/>
      <c r="H365" s="13"/>
      <c r="I365" s="13"/>
      <c r="J365" s="13"/>
      <c r="K365" s="13"/>
      <c r="L365" s="13"/>
      <c r="M365" s="8"/>
    </row>
    <row r="366">
      <c r="A366" s="10"/>
      <c r="B366" s="10"/>
      <c r="C366" s="10"/>
      <c r="D366" s="10"/>
      <c r="E366" s="29"/>
      <c r="F366" s="13"/>
      <c r="G366" s="13"/>
      <c r="H366" s="13"/>
      <c r="I366" s="13"/>
      <c r="J366" s="13"/>
      <c r="K366" s="13"/>
      <c r="L366" s="13"/>
      <c r="M366" s="8"/>
    </row>
    <row r="367">
      <c r="A367" s="10"/>
      <c r="B367" s="10"/>
      <c r="C367" s="10"/>
      <c r="D367" s="10"/>
      <c r="E367" s="29"/>
      <c r="F367" s="13"/>
      <c r="G367" s="13"/>
      <c r="H367" s="13"/>
      <c r="I367" s="13"/>
      <c r="J367" s="13"/>
      <c r="K367" s="13"/>
      <c r="L367" s="13"/>
      <c r="M367" s="8"/>
    </row>
    <row r="368">
      <c r="A368" s="10"/>
      <c r="B368" s="10"/>
      <c r="C368" s="10"/>
      <c r="D368" s="10"/>
      <c r="E368" s="29"/>
      <c r="F368" s="13"/>
      <c r="G368" s="13"/>
      <c r="H368" s="13"/>
      <c r="I368" s="13"/>
      <c r="J368" s="13"/>
      <c r="K368" s="13"/>
      <c r="L368" s="13"/>
      <c r="M368" s="8"/>
    </row>
    <row r="369">
      <c r="A369" s="10"/>
      <c r="B369" s="10"/>
      <c r="C369" s="10"/>
      <c r="D369" s="10"/>
      <c r="E369" s="29"/>
      <c r="F369" s="13"/>
      <c r="G369" s="13"/>
      <c r="H369" s="13"/>
      <c r="I369" s="13"/>
      <c r="J369" s="13"/>
      <c r="K369" s="13"/>
      <c r="L369" s="13"/>
      <c r="M369" s="8"/>
    </row>
    <row r="370">
      <c r="A370" s="10"/>
      <c r="B370" s="10"/>
      <c r="C370" s="10"/>
      <c r="D370" s="10"/>
      <c r="E370" s="29"/>
      <c r="F370" s="13"/>
      <c r="G370" s="13"/>
      <c r="H370" s="13"/>
      <c r="I370" s="13"/>
      <c r="J370" s="13"/>
      <c r="K370" s="13"/>
      <c r="L370" s="13"/>
      <c r="M370" s="8"/>
    </row>
    <row r="371">
      <c r="A371" s="10"/>
      <c r="B371" s="10"/>
      <c r="C371" s="10"/>
      <c r="D371" s="10"/>
      <c r="E371" s="29"/>
      <c r="F371" s="13"/>
      <c r="G371" s="13"/>
      <c r="H371" s="13"/>
      <c r="I371" s="13"/>
      <c r="J371" s="13"/>
      <c r="K371" s="13"/>
      <c r="L371" s="13"/>
      <c r="M371" s="8"/>
    </row>
    <row r="372">
      <c r="A372" s="10"/>
      <c r="B372" s="10"/>
      <c r="C372" s="10"/>
      <c r="D372" s="10"/>
      <c r="E372" s="29"/>
      <c r="F372" s="13"/>
      <c r="G372" s="13"/>
      <c r="H372" s="13"/>
      <c r="I372" s="13"/>
      <c r="J372" s="13"/>
      <c r="K372" s="13"/>
      <c r="L372" s="13"/>
      <c r="M372" s="8"/>
    </row>
    <row r="373">
      <c r="A373" s="10"/>
      <c r="B373" s="10"/>
      <c r="C373" s="10"/>
      <c r="D373" s="10"/>
      <c r="E373" s="29"/>
      <c r="F373" s="13"/>
      <c r="G373" s="13"/>
      <c r="H373" s="13"/>
      <c r="I373" s="13"/>
      <c r="J373" s="13"/>
      <c r="K373" s="13"/>
      <c r="L373" s="13"/>
      <c r="M373" s="8"/>
    </row>
    <row r="374">
      <c r="A374" s="10"/>
      <c r="B374" s="10"/>
      <c r="C374" s="10"/>
      <c r="D374" s="10"/>
      <c r="E374" s="29"/>
      <c r="F374" s="13"/>
      <c r="G374" s="13"/>
      <c r="H374" s="13"/>
      <c r="I374" s="13"/>
      <c r="J374" s="13"/>
      <c r="K374" s="13"/>
      <c r="L374" s="13"/>
      <c r="M374" s="8"/>
    </row>
    <row r="375">
      <c r="A375" s="10"/>
      <c r="B375" s="10"/>
      <c r="C375" s="10"/>
      <c r="D375" s="10"/>
      <c r="E375" s="29"/>
      <c r="F375" s="13"/>
      <c r="G375" s="13"/>
      <c r="H375" s="13"/>
      <c r="I375" s="13"/>
      <c r="J375" s="13"/>
      <c r="K375" s="13"/>
      <c r="L375" s="13"/>
      <c r="M375" s="8"/>
    </row>
    <row r="376">
      <c r="A376" s="10"/>
      <c r="B376" s="10"/>
      <c r="C376" s="10"/>
      <c r="D376" s="10"/>
      <c r="E376" s="29"/>
      <c r="F376" s="13"/>
      <c r="G376" s="13"/>
      <c r="H376" s="13"/>
      <c r="I376" s="13"/>
      <c r="J376" s="13"/>
      <c r="K376" s="13"/>
      <c r="L376" s="13"/>
      <c r="M376" s="8"/>
    </row>
    <row r="377">
      <c r="A377" s="10"/>
      <c r="B377" s="10"/>
      <c r="C377" s="10"/>
      <c r="D377" s="10"/>
      <c r="E377" s="29"/>
      <c r="F377" s="13"/>
      <c r="G377" s="13"/>
      <c r="H377" s="13"/>
      <c r="I377" s="13"/>
      <c r="J377" s="13"/>
      <c r="K377" s="13"/>
      <c r="L377" s="13"/>
      <c r="M377" s="8"/>
    </row>
    <row r="378">
      <c r="A378" s="10"/>
      <c r="B378" s="10"/>
      <c r="C378" s="10"/>
      <c r="D378" s="10"/>
      <c r="E378" s="29"/>
      <c r="F378" s="13"/>
      <c r="G378" s="13"/>
      <c r="H378" s="13"/>
      <c r="I378" s="13"/>
      <c r="J378" s="13"/>
      <c r="K378" s="13"/>
      <c r="L378" s="13"/>
      <c r="M378" s="8"/>
    </row>
    <row r="379">
      <c r="A379" s="10"/>
      <c r="B379" s="10"/>
      <c r="C379" s="10"/>
      <c r="D379" s="10"/>
      <c r="E379" s="29"/>
      <c r="F379" s="13"/>
      <c r="G379" s="13"/>
      <c r="H379" s="13"/>
      <c r="I379" s="13"/>
      <c r="J379" s="13"/>
      <c r="K379" s="13"/>
      <c r="L379" s="13"/>
      <c r="M379" s="8"/>
    </row>
    <row r="380">
      <c r="A380" s="10"/>
      <c r="B380" s="10"/>
      <c r="C380" s="10"/>
      <c r="D380" s="10"/>
      <c r="E380" s="29"/>
      <c r="F380" s="13"/>
      <c r="G380" s="13"/>
      <c r="H380" s="13"/>
      <c r="I380" s="13"/>
      <c r="J380" s="13"/>
      <c r="K380" s="13"/>
      <c r="L380" s="13"/>
      <c r="M380" s="8"/>
    </row>
    <row r="381">
      <c r="A381" s="10"/>
      <c r="B381" s="10"/>
      <c r="C381" s="10"/>
      <c r="D381" s="10"/>
      <c r="E381" s="29"/>
      <c r="F381" s="13"/>
      <c r="G381" s="13"/>
      <c r="H381" s="13"/>
      <c r="I381" s="13"/>
      <c r="J381" s="13"/>
      <c r="K381" s="13"/>
      <c r="L381" s="13"/>
      <c r="M381" s="8"/>
    </row>
    <row r="382">
      <c r="A382" s="10"/>
      <c r="B382" s="10"/>
      <c r="C382" s="10"/>
      <c r="D382" s="10"/>
      <c r="E382" s="29"/>
      <c r="F382" s="13"/>
      <c r="G382" s="13"/>
      <c r="H382" s="13"/>
      <c r="I382" s="13"/>
      <c r="J382" s="13"/>
      <c r="K382" s="13"/>
      <c r="L382" s="13"/>
      <c r="M382" s="8"/>
    </row>
    <row r="383">
      <c r="A383" s="10"/>
      <c r="B383" s="10"/>
      <c r="C383" s="10"/>
      <c r="D383" s="10"/>
      <c r="E383" s="29"/>
      <c r="F383" s="13"/>
      <c r="G383" s="13"/>
      <c r="H383" s="13"/>
      <c r="I383" s="13"/>
      <c r="J383" s="13"/>
      <c r="K383" s="13"/>
      <c r="L383" s="13"/>
      <c r="M383" s="8"/>
    </row>
    <row r="384">
      <c r="A384" s="10"/>
      <c r="B384" s="10"/>
      <c r="C384" s="10"/>
      <c r="D384" s="10"/>
      <c r="E384" s="29"/>
      <c r="F384" s="13"/>
      <c r="G384" s="13"/>
      <c r="H384" s="13"/>
      <c r="I384" s="13"/>
      <c r="J384" s="13"/>
      <c r="K384" s="13"/>
      <c r="L384" s="13"/>
      <c r="M384" s="8"/>
    </row>
    <row r="385">
      <c r="A385" s="10"/>
      <c r="B385" s="10"/>
      <c r="C385" s="10"/>
      <c r="D385" s="10"/>
      <c r="E385" s="29"/>
      <c r="F385" s="13"/>
      <c r="G385" s="13"/>
      <c r="H385" s="13"/>
      <c r="I385" s="13"/>
      <c r="J385" s="13"/>
      <c r="K385" s="13"/>
      <c r="L385" s="13"/>
      <c r="M385" s="8"/>
    </row>
    <row r="386">
      <c r="A386" s="10"/>
      <c r="B386" s="10"/>
      <c r="C386" s="10"/>
      <c r="D386" s="10"/>
      <c r="E386" s="29"/>
      <c r="F386" s="13"/>
      <c r="G386" s="13"/>
      <c r="H386" s="13"/>
      <c r="I386" s="13"/>
      <c r="J386" s="13"/>
      <c r="K386" s="13"/>
      <c r="L386" s="13"/>
      <c r="M386" s="8"/>
    </row>
    <row r="387">
      <c r="A387" s="10"/>
      <c r="B387" s="10"/>
      <c r="C387" s="10"/>
      <c r="D387" s="10"/>
      <c r="E387" s="29"/>
      <c r="F387" s="13"/>
      <c r="G387" s="13"/>
      <c r="H387" s="13"/>
      <c r="I387" s="13"/>
      <c r="J387" s="13"/>
      <c r="K387" s="13"/>
      <c r="L387" s="13"/>
      <c r="M387" s="8"/>
    </row>
    <row r="388">
      <c r="A388" s="10"/>
      <c r="B388" s="10"/>
      <c r="C388" s="10"/>
      <c r="D388" s="10"/>
      <c r="E388" s="29"/>
      <c r="F388" s="13"/>
      <c r="G388" s="13"/>
      <c r="H388" s="13"/>
      <c r="I388" s="13"/>
      <c r="J388" s="13"/>
      <c r="K388" s="13"/>
      <c r="L388" s="13"/>
      <c r="M388" s="8"/>
    </row>
    <row r="389">
      <c r="A389" s="10"/>
      <c r="B389" s="10"/>
      <c r="C389" s="10"/>
      <c r="D389" s="10"/>
      <c r="E389" s="29"/>
      <c r="F389" s="13"/>
      <c r="G389" s="13"/>
      <c r="H389" s="13"/>
      <c r="I389" s="13"/>
      <c r="J389" s="13"/>
      <c r="K389" s="13"/>
      <c r="L389" s="13"/>
      <c r="M389" s="8"/>
    </row>
    <row r="390">
      <c r="A390" s="10"/>
      <c r="B390" s="10"/>
      <c r="C390" s="10"/>
      <c r="D390" s="10"/>
      <c r="E390" s="29"/>
      <c r="F390" s="13"/>
      <c r="G390" s="13"/>
      <c r="H390" s="13"/>
      <c r="I390" s="13"/>
      <c r="J390" s="13"/>
      <c r="K390" s="13"/>
      <c r="L390" s="13"/>
      <c r="M390" s="8"/>
    </row>
    <row r="391">
      <c r="A391" s="10"/>
      <c r="B391" s="10"/>
      <c r="C391" s="10"/>
      <c r="D391" s="10"/>
      <c r="E391" s="29"/>
      <c r="F391" s="13"/>
      <c r="G391" s="13"/>
      <c r="H391" s="13"/>
      <c r="I391" s="13"/>
      <c r="J391" s="13"/>
      <c r="K391" s="13"/>
      <c r="L391" s="13"/>
      <c r="M391" s="8"/>
    </row>
    <row r="392">
      <c r="A392" s="10"/>
      <c r="B392" s="10"/>
      <c r="C392" s="10"/>
      <c r="D392" s="10"/>
      <c r="E392" s="29"/>
      <c r="F392" s="13"/>
      <c r="G392" s="13"/>
      <c r="H392" s="13"/>
      <c r="I392" s="13"/>
      <c r="J392" s="13"/>
      <c r="K392" s="13"/>
      <c r="L392" s="13"/>
      <c r="M392" s="8"/>
    </row>
    <row r="393">
      <c r="A393" s="10"/>
      <c r="B393" s="10"/>
      <c r="C393" s="10"/>
      <c r="D393" s="10"/>
      <c r="E393" s="29"/>
      <c r="F393" s="13"/>
      <c r="G393" s="13"/>
      <c r="H393" s="13"/>
      <c r="I393" s="13"/>
      <c r="J393" s="13"/>
      <c r="K393" s="13"/>
      <c r="L393" s="13"/>
      <c r="M393" s="8"/>
    </row>
    <row r="394">
      <c r="A394" s="10"/>
      <c r="B394" s="10"/>
      <c r="C394" s="10"/>
      <c r="D394" s="10"/>
      <c r="E394" s="29"/>
      <c r="F394" s="13"/>
      <c r="G394" s="13"/>
      <c r="H394" s="13"/>
      <c r="I394" s="13"/>
      <c r="J394" s="13"/>
      <c r="K394" s="13"/>
      <c r="L394" s="13"/>
      <c r="M394" s="8"/>
    </row>
    <row r="395">
      <c r="A395" s="10"/>
      <c r="B395" s="10"/>
      <c r="C395" s="10"/>
      <c r="D395" s="10"/>
      <c r="E395" s="29"/>
      <c r="F395" s="13"/>
      <c r="G395" s="13"/>
      <c r="H395" s="13"/>
      <c r="I395" s="13"/>
      <c r="J395" s="13"/>
      <c r="K395" s="13"/>
      <c r="L395" s="13"/>
      <c r="M395" s="8"/>
    </row>
    <row r="396">
      <c r="A396" s="10"/>
      <c r="B396" s="10"/>
      <c r="C396" s="10"/>
      <c r="D396" s="10"/>
      <c r="E396" s="29"/>
      <c r="F396" s="13"/>
      <c r="G396" s="13"/>
      <c r="H396" s="13"/>
      <c r="I396" s="13"/>
      <c r="J396" s="13"/>
      <c r="K396" s="13"/>
      <c r="L396" s="13"/>
      <c r="M396" s="8"/>
    </row>
    <row r="397">
      <c r="A397" s="10"/>
      <c r="B397" s="10"/>
      <c r="C397" s="10"/>
      <c r="D397" s="10"/>
      <c r="E397" s="29"/>
      <c r="F397" s="13"/>
      <c r="G397" s="13"/>
      <c r="H397" s="13"/>
      <c r="I397" s="13"/>
      <c r="J397" s="13"/>
      <c r="K397" s="13"/>
      <c r="L397" s="13"/>
      <c r="M397" s="8"/>
    </row>
    <row r="398">
      <c r="A398" s="10"/>
      <c r="B398" s="10"/>
      <c r="C398" s="10"/>
      <c r="D398" s="10"/>
      <c r="E398" s="29"/>
      <c r="F398" s="13"/>
      <c r="G398" s="13"/>
      <c r="H398" s="13"/>
      <c r="I398" s="13"/>
      <c r="J398" s="13"/>
      <c r="K398" s="13"/>
      <c r="L398" s="13"/>
      <c r="M398" s="8"/>
    </row>
    <row r="399">
      <c r="A399" s="10"/>
      <c r="B399" s="10"/>
      <c r="C399" s="10"/>
      <c r="D399" s="10"/>
      <c r="E399" s="29"/>
      <c r="F399" s="13"/>
      <c r="G399" s="13"/>
      <c r="H399" s="13"/>
      <c r="I399" s="13"/>
      <c r="J399" s="13"/>
      <c r="K399" s="13"/>
      <c r="L399" s="13"/>
      <c r="M399" s="8"/>
    </row>
    <row r="400">
      <c r="A400" s="10"/>
      <c r="B400" s="10"/>
      <c r="C400" s="10"/>
      <c r="D400" s="10"/>
      <c r="E400" s="29"/>
      <c r="F400" s="13"/>
      <c r="G400" s="13"/>
      <c r="H400" s="13"/>
      <c r="I400" s="13"/>
      <c r="J400" s="13"/>
      <c r="K400" s="13"/>
      <c r="L400" s="13"/>
      <c r="M400" s="8"/>
    </row>
    <row r="401">
      <c r="A401" s="10"/>
      <c r="B401" s="10"/>
      <c r="C401" s="10"/>
      <c r="D401" s="10"/>
      <c r="E401" s="29"/>
      <c r="F401" s="13"/>
      <c r="G401" s="13"/>
      <c r="H401" s="13"/>
      <c r="I401" s="13"/>
      <c r="J401" s="13"/>
      <c r="K401" s="13"/>
      <c r="L401" s="13"/>
      <c r="M401" s="8"/>
    </row>
    <row r="402">
      <c r="A402" s="10"/>
      <c r="B402" s="10"/>
      <c r="C402" s="10"/>
      <c r="D402" s="10"/>
      <c r="E402" s="29"/>
      <c r="F402" s="13"/>
      <c r="G402" s="13"/>
      <c r="H402" s="13"/>
      <c r="I402" s="13"/>
      <c r="J402" s="13"/>
      <c r="K402" s="13"/>
      <c r="L402" s="13"/>
      <c r="M402" s="8"/>
    </row>
    <row r="403">
      <c r="A403" s="10"/>
      <c r="B403" s="10"/>
      <c r="C403" s="10"/>
      <c r="D403" s="10"/>
      <c r="E403" s="29"/>
      <c r="F403" s="13"/>
      <c r="G403" s="13"/>
      <c r="H403" s="13"/>
      <c r="I403" s="13"/>
      <c r="J403" s="13"/>
      <c r="K403" s="13"/>
      <c r="L403" s="13"/>
      <c r="M403" s="8"/>
    </row>
    <row r="404">
      <c r="A404" s="10"/>
      <c r="B404" s="10"/>
      <c r="C404" s="10"/>
      <c r="D404" s="10"/>
      <c r="E404" s="29"/>
      <c r="F404" s="13"/>
      <c r="G404" s="13"/>
      <c r="H404" s="13"/>
      <c r="I404" s="13"/>
      <c r="J404" s="13"/>
      <c r="K404" s="13"/>
      <c r="L404" s="13"/>
      <c r="M404" s="8"/>
    </row>
    <row r="405">
      <c r="A405" s="10"/>
      <c r="B405" s="10"/>
      <c r="C405" s="10"/>
      <c r="D405" s="10"/>
      <c r="E405" s="29"/>
      <c r="F405" s="13"/>
      <c r="G405" s="13"/>
      <c r="H405" s="13"/>
      <c r="I405" s="13"/>
      <c r="J405" s="13"/>
      <c r="K405" s="13"/>
      <c r="L405" s="13"/>
      <c r="M405" s="8"/>
    </row>
    <row r="406">
      <c r="A406" s="10"/>
      <c r="B406" s="10"/>
      <c r="C406" s="10"/>
      <c r="D406" s="10"/>
      <c r="E406" s="29"/>
      <c r="F406" s="13"/>
      <c r="G406" s="13"/>
      <c r="H406" s="13"/>
      <c r="I406" s="13"/>
      <c r="J406" s="13"/>
      <c r="K406" s="13"/>
      <c r="L406" s="13"/>
      <c r="M406" s="8"/>
    </row>
    <row r="407">
      <c r="A407" s="10"/>
      <c r="B407" s="10"/>
      <c r="C407" s="10"/>
      <c r="D407" s="10"/>
      <c r="E407" s="29"/>
      <c r="F407" s="13"/>
      <c r="G407" s="13"/>
      <c r="H407" s="13"/>
      <c r="I407" s="13"/>
      <c r="J407" s="13"/>
      <c r="K407" s="13"/>
      <c r="L407" s="13"/>
      <c r="M407" s="8"/>
    </row>
    <row r="408">
      <c r="A408" s="10"/>
      <c r="B408" s="10"/>
      <c r="C408" s="10"/>
      <c r="D408" s="10"/>
      <c r="E408" s="29"/>
      <c r="F408" s="13"/>
      <c r="G408" s="13"/>
      <c r="H408" s="13"/>
      <c r="I408" s="13"/>
      <c r="J408" s="13"/>
      <c r="K408" s="13"/>
      <c r="L408" s="13"/>
      <c r="M408" s="8"/>
    </row>
    <row r="409">
      <c r="A409" s="10"/>
      <c r="B409" s="10"/>
      <c r="C409" s="10"/>
      <c r="D409" s="10"/>
      <c r="E409" s="29"/>
      <c r="F409" s="13"/>
      <c r="G409" s="13"/>
      <c r="H409" s="13"/>
      <c r="I409" s="13"/>
      <c r="J409" s="13"/>
      <c r="K409" s="13"/>
      <c r="L409" s="13"/>
      <c r="M409" s="8"/>
    </row>
    <row r="410">
      <c r="A410" s="10"/>
      <c r="B410" s="10"/>
      <c r="C410" s="10"/>
      <c r="D410" s="10"/>
      <c r="E410" s="29"/>
      <c r="F410" s="13"/>
      <c r="G410" s="13"/>
      <c r="H410" s="13"/>
      <c r="I410" s="13"/>
      <c r="J410" s="13"/>
      <c r="K410" s="13"/>
      <c r="L410" s="13"/>
      <c r="M410" s="8"/>
    </row>
    <row r="411">
      <c r="A411" s="10"/>
      <c r="B411" s="10"/>
      <c r="C411" s="10"/>
      <c r="D411" s="10"/>
      <c r="E411" s="29"/>
      <c r="F411" s="13"/>
      <c r="G411" s="13"/>
      <c r="H411" s="13"/>
      <c r="I411" s="13"/>
      <c r="J411" s="13"/>
      <c r="K411" s="13"/>
      <c r="L411" s="13"/>
      <c r="M411" s="8"/>
    </row>
    <row r="412">
      <c r="A412" s="10"/>
      <c r="B412" s="10"/>
      <c r="C412" s="10"/>
      <c r="D412" s="10"/>
      <c r="E412" s="29"/>
      <c r="F412" s="13"/>
      <c r="G412" s="13"/>
      <c r="H412" s="13"/>
      <c r="I412" s="13"/>
      <c r="J412" s="13"/>
      <c r="K412" s="13"/>
      <c r="L412" s="13"/>
      <c r="M412" s="8"/>
    </row>
    <row r="413">
      <c r="A413" s="10"/>
      <c r="B413" s="10"/>
      <c r="C413" s="10"/>
      <c r="D413" s="10"/>
      <c r="E413" s="29"/>
      <c r="F413" s="13"/>
      <c r="G413" s="13"/>
      <c r="H413" s="13"/>
      <c r="I413" s="13"/>
      <c r="J413" s="13"/>
      <c r="K413" s="13"/>
      <c r="L413" s="13"/>
      <c r="M413" s="8"/>
    </row>
    <row r="414">
      <c r="A414" s="10"/>
      <c r="B414" s="10"/>
      <c r="C414" s="10"/>
      <c r="D414" s="10"/>
      <c r="E414" s="29"/>
      <c r="F414" s="13"/>
      <c r="G414" s="13"/>
      <c r="H414" s="13"/>
      <c r="I414" s="13"/>
      <c r="J414" s="13"/>
      <c r="K414" s="13"/>
      <c r="L414" s="13"/>
      <c r="M414" s="8"/>
    </row>
    <row r="415">
      <c r="A415" s="10"/>
      <c r="B415" s="10"/>
      <c r="C415" s="10"/>
      <c r="D415" s="10"/>
      <c r="E415" s="29"/>
      <c r="F415" s="13"/>
      <c r="G415" s="13"/>
      <c r="H415" s="13"/>
      <c r="I415" s="13"/>
      <c r="J415" s="13"/>
      <c r="K415" s="13"/>
      <c r="L415" s="13"/>
      <c r="M415" s="8"/>
    </row>
    <row r="416">
      <c r="A416" s="10"/>
      <c r="B416" s="10"/>
      <c r="C416" s="10"/>
      <c r="D416" s="10"/>
      <c r="E416" s="29"/>
      <c r="F416" s="13"/>
      <c r="G416" s="13"/>
      <c r="H416" s="13"/>
      <c r="I416" s="13"/>
      <c r="J416" s="13"/>
      <c r="K416" s="13"/>
      <c r="L416" s="13"/>
      <c r="M416" s="8"/>
    </row>
    <row r="417">
      <c r="A417" s="10"/>
      <c r="B417" s="10"/>
      <c r="C417" s="10"/>
      <c r="D417" s="10"/>
      <c r="E417" s="29"/>
      <c r="F417" s="13"/>
      <c r="G417" s="13"/>
      <c r="H417" s="13"/>
      <c r="I417" s="13"/>
      <c r="J417" s="13"/>
      <c r="K417" s="13"/>
      <c r="L417" s="13"/>
      <c r="M417" s="8"/>
    </row>
    <row r="418">
      <c r="A418" s="10"/>
      <c r="B418" s="10"/>
      <c r="C418" s="10"/>
      <c r="D418" s="10"/>
      <c r="E418" s="29"/>
      <c r="F418" s="13"/>
      <c r="G418" s="13"/>
      <c r="H418" s="13"/>
      <c r="I418" s="13"/>
      <c r="J418" s="13"/>
      <c r="K418" s="13"/>
      <c r="L418" s="13"/>
      <c r="M418" s="8"/>
    </row>
    <row r="419">
      <c r="A419" s="10"/>
      <c r="B419" s="10"/>
      <c r="C419" s="10"/>
      <c r="D419" s="10"/>
      <c r="E419" s="29"/>
      <c r="F419" s="13"/>
      <c r="G419" s="13"/>
      <c r="H419" s="13"/>
      <c r="I419" s="13"/>
      <c r="J419" s="13"/>
      <c r="K419" s="13"/>
      <c r="L419" s="13"/>
      <c r="M419" s="8"/>
    </row>
    <row r="420">
      <c r="A420" s="10"/>
      <c r="B420" s="10"/>
      <c r="C420" s="10"/>
      <c r="D420" s="10"/>
      <c r="E420" s="29"/>
      <c r="F420" s="13"/>
      <c r="G420" s="13"/>
      <c r="H420" s="13"/>
      <c r="I420" s="13"/>
      <c r="J420" s="13"/>
      <c r="K420" s="13"/>
      <c r="L420" s="13"/>
      <c r="M420" s="8"/>
    </row>
    <row r="421">
      <c r="A421" s="10"/>
      <c r="B421" s="10"/>
      <c r="C421" s="10"/>
      <c r="D421" s="10"/>
      <c r="E421" s="29"/>
      <c r="F421" s="13"/>
      <c r="G421" s="13"/>
      <c r="H421" s="13"/>
      <c r="I421" s="13"/>
      <c r="J421" s="13"/>
      <c r="K421" s="13"/>
      <c r="L421" s="13"/>
      <c r="M421" s="8"/>
    </row>
    <row r="422">
      <c r="A422" s="10"/>
      <c r="B422" s="10"/>
      <c r="C422" s="10"/>
      <c r="D422" s="10"/>
      <c r="E422" s="29"/>
      <c r="F422" s="13"/>
      <c r="G422" s="13"/>
      <c r="H422" s="13"/>
      <c r="I422" s="13"/>
      <c r="J422" s="13"/>
      <c r="K422" s="13"/>
      <c r="L422" s="13"/>
      <c r="M422" s="8"/>
    </row>
    <row r="423">
      <c r="A423" s="10"/>
      <c r="B423" s="10"/>
      <c r="C423" s="10"/>
      <c r="D423" s="10"/>
      <c r="E423" s="29"/>
      <c r="F423" s="13"/>
      <c r="G423" s="13"/>
      <c r="H423" s="13"/>
      <c r="I423" s="13"/>
      <c r="J423" s="13"/>
      <c r="K423" s="13"/>
      <c r="L423" s="13"/>
      <c r="M423" s="8"/>
    </row>
    <row r="424">
      <c r="A424" s="10"/>
      <c r="B424" s="10"/>
      <c r="C424" s="10"/>
      <c r="D424" s="10"/>
      <c r="E424" s="29"/>
      <c r="F424" s="13"/>
      <c r="G424" s="13"/>
      <c r="H424" s="13"/>
      <c r="I424" s="13"/>
      <c r="J424" s="13"/>
      <c r="K424" s="13"/>
      <c r="L424" s="13"/>
      <c r="M424" s="8"/>
    </row>
    <row r="425">
      <c r="A425" s="10"/>
      <c r="B425" s="10"/>
      <c r="C425" s="10"/>
      <c r="D425" s="10"/>
      <c r="E425" s="29"/>
      <c r="F425" s="13"/>
      <c r="G425" s="13"/>
      <c r="H425" s="13"/>
      <c r="I425" s="13"/>
      <c r="J425" s="13"/>
      <c r="K425" s="13"/>
      <c r="L425" s="13"/>
      <c r="M425" s="8"/>
    </row>
    <row r="426">
      <c r="A426" s="10"/>
      <c r="B426" s="10"/>
      <c r="C426" s="10"/>
      <c r="D426" s="10"/>
      <c r="E426" s="29"/>
      <c r="F426" s="13"/>
      <c r="G426" s="13"/>
      <c r="H426" s="13"/>
      <c r="I426" s="13"/>
      <c r="J426" s="13"/>
      <c r="K426" s="13"/>
      <c r="L426" s="13"/>
      <c r="M426" s="8"/>
    </row>
    <row r="427">
      <c r="A427" s="10"/>
      <c r="B427" s="10"/>
      <c r="C427" s="10"/>
      <c r="D427" s="10"/>
      <c r="E427" s="29"/>
      <c r="F427" s="13"/>
      <c r="G427" s="13"/>
      <c r="H427" s="13"/>
      <c r="I427" s="13"/>
      <c r="J427" s="13"/>
      <c r="K427" s="13"/>
      <c r="L427" s="13"/>
      <c r="M427" s="8"/>
    </row>
    <row r="428">
      <c r="A428" s="10"/>
      <c r="B428" s="10"/>
      <c r="C428" s="10"/>
      <c r="D428" s="10"/>
      <c r="E428" s="29"/>
      <c r="F428" s="13"/>
      <c r="G428" s="13"/>
      <c r="H428" s="13"/>
      <c r="I428" s="13"/>
      <c r="J428" s="13"/>
      <c r="K428" s="13"/>
      <c r="L428" s="13"/>
      <c r="M428" s="8"/>
    </row>
    <row r="429">
      <c r="A429" s="10"/>
      <c r="B429" s="10"/>
      <c r="C429" s="10"/>
      <c r="D429" s="10"/>
      <c r="E429" s="29"/>
      <c r="F429" s="13"/>
      <c r="G429" s="13"/>
      <c r="H429" s="13"/>
      <c r="I429" s="13"/>
      <c r="J429" s="13"/>
      <c r="K429" s="13"/>
      <c r="L429" s="13"/>
      <c r="M429" s="8"/>
    </row>
    <row r="430">
      <c r="A430" s="10"/>
      <c r="B430" s="10"/>
      <c r="C430" s="10"/>
      <c r="D430" s="10"/>
      <c r="E430" s="29"/>
      <c r="F430" s="13"/>
      <c r="G430" s="13"/>
      <c r="H430" s="13"/>
      <c r="I430" s="13"/>
      <c r="J430" s="13"/>
      <c r="K430" s="13"/>
      <c r="L430" s="13"/>
      <c r="M430" s="8"/>
    </row>
    <row r="431">
      <c r="A431" s="10"/>
      <c r="B431" s="10"/>
      <c r="C431" s="10"/>
      <c r="D431" s="10"/>
      <c r="E431" s="29"/>
      <c r="F431" s="13"/>
      <c r="G431" s="13"/>
      <c r="H431" s="13"/>
      <c r="I431" s="13"/>
      <c r="J431" s="13"/>
      <c r="K431" s="13"/>
      <c r="L431" s="13"/>
      <c r="M431" s="8"/>
    </row>
    <row r="432">
      <c r="A432" s="10"/>
      <c r="B432" s="10"/>
      <c r="C432" s="10"/>
      <c r="D432" s="10"/>
      <c r="E432" s="29"/>
      <c r="F432" s="13"/>
      <c r="G432" s="13"/>
      <c r="H432" s="13"/>
      <c r="I432" s="13"/>
      <c r="J432" s="13"/>
      <c r="K432" s="13"/>
      <c r="L432" s="13"/>
      <c r="M432" s="8"/>
    </row>
    <row r="433">
      <c r="A433" s="10"/>
      <c r="B433" s="10"/>
      <c r="C433" s="10"/>
      <c r="D433" s="10"/>
      <c r="E433" s="29"/>
      <c r="F433" s="13"/>
      <c r="G433" s="13"/>
      <c r="H433" s="13"/>
      <c r="I433" s="13"/>
      <c r="J433" s="13"/>
      <c r="K433" s="13"/>
      <c r="L433" s="13"/>
      <c r="M433" s="8"/>
    </row>
    <row r="434">
      <c r="A434" s="10"/>
      <c r="B434" s="10"/>
      <c r="C434" s="10"/>
      <c r="D434" s="10"/>
      <c r="E434" s="29"/>
      <c r="F434" s="13"/>
      <c r="G434" s="13"/>
      <c r="H434" s="13"/>
      <c r="I434" s="13"/>
      <c r="J434" s="13"/>
      <c r="K434" s="13"/>
      <c r="L434" s="13"/>
      <c r="M434" s="8"/>
    </row>
    <row r="435">
      <c r="A435" s="10"/>
      <c r="B435" s="10"/>
      <c r="C435" s="10"/>
      <c r="D435" s="10"/>
      <c r="E435" s="29"/>
      <c r="F435" s="13"/>
      <c r="G435" s="13"/>
      <c r="H435" s="13"/>
      <c r="I435" s="13"/>
      <c r="J435" s="13"/>
      <c r="K435" s="13"/>
      <c r="L435" s="13"/>
      <c r="M435" s="8"/>
    </row>
    <row r="436">
      <c r="A436" s="10"/>
      <c r="B436" s="10"/>
      <c r="C436" s="10"/>
      <c r="D436" s="10"/>
      <c r="E436" s="29"/>
      <c r="F436" s="13"/>
      <c r="G436" s="13"/>
      <c r="H436" s="13"/>
      <c r="I436" s="13"/>
      <c r="J436" s="13"/>
      <c r="K436" s="13"/>
      <c r="L436" s="13"/>
      <c r="M436" s="8"/>
    </row>
    <row r="437">
      <c r="A437" s="10"/>
      <c r="B437" s="10"/>
      <c r="C437" s="10"/>
      <c r="D437" s="10"/>
      <c r="E437" s="29"/>
      <c r="F437" s="13"/>
      <c r="G437" s="13"/>
      <c r="H437" s="13"/>
      <c r="I437" s="13"/>
      <c r="J437" s="13"/>
      <c r="K437" s="13"/>
      <c r="L437" s="13"/>
      <c r="M437" s="8"/>
    </row>
    <row r="438">
      <c r="A438" s="10"/>
      <c r="B438" s="10"/>
      <c r="C438" s="10"/>
      <c r="D438" s="10"/>
      <c r="E438" s="29"/>
      <c r="F438" s="13"/>
      <c r="G438" s="13"/>
      <c r="H438" s="13"/>
      <c r="I438" s="13"/>
      <c r="J438" s="13"/>
      <c r="K438" s="13"/>
      <c r="L438" s="13"/>
      <c r="M438" s="8"/>
    </row>
    <row r="439">
      <c r="A439" s="10"/>
      <c r="B439" s="10"/>
      <c r="C439" s="10"/>
      <c r="D439" s="10"/>
      <c r="E439" s="29"/>
      <c r="F439" s="13"/>
      <c r="G439" s="13"/>
      <c r="H439" s="13"/>
      <c r="I439" s="13"/>
      <c r="J439" s="13"/>
      <c r="K439" s="13"/>
      <c r="L439" s="13"/>
      <c r="M439" s="8"/>
    </row>
    <row r="440">
      <c r="A440" s="10"/>
      <c r="B440" s="10"/>
      <c r="C440" s="10"/>
      <c r="D440" s="10"/>
      <c r="E440" s="29"/>
      <c r="F440" s="13"/>
      <c r="G440" s="13"/>
      <c r="H440" s="13"/>
      <c r="I440" s="13"/>
      <c r="J440" s="13"/>
      <c r="K440" s="13"/>
      <c r="L440" s="13"/>
      <c r="M440" s="8"/>
    </row>
    <row r="441">
      <c r="A441" s="10"/>
      <c r="B441" s="10"/>
      <c r="C441" s="10"/>
      <c r="D441" s="10"/>
      <c r="E441" s="29"/>
      <c r="F441" s="13"/>
      <c r="G441" s="13"/>
      <c r="H441" s="13"/>
      <c r="I441" s="13"/>
      <c r="J441" s="13"/>
      <c r="K441" s="13"/>
      <c r="L441" s="13"/>
      <c r="M441" s="8"/>
    </row>
    <row r="442">
      <c r="A442" s="10"/>
      <c r="B442" s="10"/>
      <c r="C442" s="10"/>
      <c r="D442" s="10"/>
      <c r="E442" s="29"/>
      <c r="F442" s="13"/>
      <c r="G442" s="13"/>
      <c r="H442" s="13"/>
      <c r="I442" s="13"/>
      <c r="J442" s="13"/>
      <c r="K442" s="13"/>
      <c r="L442" s="13"/>
      <c r="M442" s="8"/>
    </row>
    <row r="443">
      <c r="A443" s="10"/>
      <c r="B443" s="10"/>
      <c r="C443" s="10"/>
      <c r="D443" s="10"/>
      <c r="E443" s="29"/>
      <c r="F443" s="13"/>
      <c r="G443" s="13"/>
      <c r="H443" s="13"/>
      <c r="I443" s="13"/>
      <c r="J443" s="13"/>
      <c r="K443" s="13"/>
      <c r="L443" s="13"/>
      <c r="M443" s="8"/>
    </row>
    <row r="444">
      <c r="A444" s="10"/>
      <c r="B444" s="10"/>
      <c r="C444" s="10"/>
      <c r="D444" s="10"/>
      <c r="E444" s="29"/>
      <c r="F444" s="13"/>
      <c r="G444" s="13"/>
      <c r="H444" s="13"/>
      <c r="I444" s="13"/>
      <c r="J444" s="13"/>
      <c r="K444" s="13"/>
      <c r="L444" s="13"/>
      <c r="M444" s="8"/>
    </row>
    <row r="445">
      <c r="A445" s="10"/>
      <c r="B445" s="10"/>
      <c r="C445" s="10"/>
      <c r="D445" s="10"/>
      <c r="E445" s="29"/>
      <c r="F445" s="13"/>
      <c r="G445" s="13"/>
      <c r="H445" s="13"/>
      <c r="I445" s="13"/>
      <c r="J445" s="13"/>
      <c r="K445" s="13"/>
      <c r="L445" s="13"/>
      <c r="M445" s="8"/>
    </row>
    <row r="446">
      <c r="A446" s="10"/>
      <c r="B446" s="10"/>
      <c r="C446" s="10"/>
      <c r="D446" s="10"/>
      <c r="E446" s="29"/>
      <c r="F446" s="13"/>
      <c r="G446" s="13"/>
      <c r="H446" s="13"/>
      <c r="I446" s="13"/>
      <c r="J446" s="13"/>
      <c r="K446" s="13"/>
      <c r="L446" s="13"/>
      <c r="M446" s="8"/>
    </row>
    <row r="447">
      <c r="A447" s="10"/>
      <c r="B447" s="10"/>
      <c r="C447" s="10"/>
      <c r="D447" s="10"/>
      <c r="E447" s="29"/>
      <c r="F447" s="13"/>
      <c r="G447" s="13"/>
      <c r="H447" s="13"/>
      <c r="I447" s="13"/>
      <c r="J447" s="13"/>
      <c r="K447" s="13"/>
      <c r="L447" s="13"/>
      <c r="M447" s="8"/>
    </row>
    <row r="448">
      <c r="A448" s="10"/>
      <c r="B448" s="10"/>
      <c r="C448" s="10"/>
      <c r="D448" s="10"/>
      <c r="E448" s="29"/>
      <c r="F448" s="13"/>
      <c r="G448" s="13"/>
      <c r="H448" s="13"/>
      <c r="I448" s="13"/>
      <c r="J448" s="13"/>
      <c r="K448" s="13"/>
      <c r="L448" s="13"/>
      <c r="M448" s="8"/>
    </row>
    <row r="449">
      <c r="A449" s="10"/>
      <c r="B449" s="10"/>
      <c r="C449" s="10"/>
      <c r="D449" s="10"/>
      <c r="E449" s="29"/>
      <c r="F449" s="13"/>
      <c r="G449" s="13"/>
      <c r="H449" s="13"/>
      <c r="I449" s="13"/>
      <c r="J449" s="13"/>
      <c r="K449" s="13"/>
      <c r="L449" s="13"/>
      <c r="M449" s="8"/>
    </row>
    <row r="450">
      <c r="A450" s="10"/>
      <c r="B450" s="10"/>
      <c r="C450" s="10"/>
      <c r="D450" s="10"/>
      <c r="E450" s="29"/>
      <c r="F450" s="13"/>
      <c r="G450" s="13"/>
      <c r="H450" s="13"/>
      <c r="I450" s="13"/>
      <c r="J450" s="13"/>
      <c r="K450" s="13"/>
      <c r="L450" s="13"/>
      <c r="M450" s="8"/>
    </row>
    <row r="451">
      <c r="A451" s="10"/>
      <c r="B451" s="10"/>
      <c r="C451" s="10"/>
      <c r="D451" s="10"/>
      <c r="E451" s="29"/>
      <c r="F451" s="13"/>
      <c r="G451" s="13"/>
      <c r="H451" s="13"/>
      <c r="I451" s="13"/>
      <c r="J451" s="13"/>
      <c r="K451" s="13"/>
      <c r="L451" s="13"/>
      <c r="M451" s="8"/>
    </row>
    <row r="452">
      <c r="A452" s="10"/>
      <c r="B452" s="10"/>
      <c r="C452" s="10"/>
      <c r="D452" s="10"/>
      <c r="E452" s="29"/>
      <c r="F452" s="13"/>
      <c r="G452" s="13"/>
      <c r="H452" s="13"/>
      <c r="I452" s="13"/>
      <c r="J452" s="13"/>
      <c r="K452" s="13"/>
      <c r="L452" s="13"/>
      <c r="M452" s="8"/>
    </row>
    <row r="453">
      <c r="A453" s="10"/>
      <c r="B453" s="10"/>
      <c r="C453" s="10"/>
      <c r="D453" s="10"/>
      <c r="E453" s="29"/>
      <c r="F453" s="13"/>
      <c r="G453" s="13"/>
      <c r="H453" s="13"/>
      <c r="I453" s="13"/>
      <c r="J453" s="13"/>
      <c r="K453" s="13"/>
      <c r="L453" s="13"/>
      <c r="M453" s="8"/>
    </row>
    <row r="454">
      <c r="A454" s="10"/>
      <c r="B454" s="10"/>
      <c r="C454" s="10"/>
      <c r="D454" s="10"/>
      <c r="E454" s="29"/>
      <c r="F454" s="13"/>
      <c r="G454" s="13"/>
      <c r="H454" s="13"/>
      <c r="I454" s="13"/>
      <c r="J454" s="13"/>
      <c r="K454" s="13"/>
      <c r="L454" s="13"/>
      <c r="M454" s="8"/>
    </row>
    <row r="455">
      <c r="A455" s="10"/>
      <c r="B455" s="10"/>
      <c r="C455" s="10"/>
      <c r="D455" s="10"/>
      <c r="E455" s="29"/>
      <c r="F455" s="13"/>
      <c r="G455" s="13"/>
      <c r="H455" s="13"/>
      <c r="I455" s="13"/>
      <c r="J455" s="13"/>
      <c r="K455" s="13"/>
      <c r="L455" s="13"/>
      <c r="M455" s="8"/>
    </row>
    <row r="456">
      <c r="A456" s="10"/>
      <c r="B456" s="10"/>
      <c r="C456" s="10"/>
      <c r="D456" s="10"/>
      <c r="E456" s="29"/>
      <c r="F456" s="13"/>
      <c r="G456" s="13"/>
      <c r="H456" s="13"/>
      <c r="I456" s="13"/>
      <c r="J456" s="13"/>
      <c r="K456" s="13"/>
      <c r="L456" s="13"/>
      <c r="M456" s="8"/>
    </row>
    <row r="457">
      <c r="A457" s="10"/>
      <c r="B457" s="10"/>
      <c r="C457" s="10"/>
      <c r="D457" s="10"/>
      <c r="E457" s="29"/>
      <c r="F457" s="13"/>
      <c r="G457" s="13"/>
      <c r="H457" s="13"/>
      <c r="I457" s="13"/>
      <c r="J457" s="13"/>
      <c r="K457" s="13"/>
      <c r="L457" s="13"/>
      <c r="M457" s="8"/>
    </row>
    <row r="458">
      <c r="A458" s="10"/>
      <c r="B458" s="10"/>
      <c r="C458" s="10"/>
      <c r="D458" s="10"/>
      <c r="E458" s="29"/>
      <c r="F458" s="13"/>
      <c r="G458" s="13"/>
      <c r="H458" s="13"/>
      <c r="I458" s="13"/>
      <c r="J458" s="13"/>
      <c r="K458" s="13"/>
      <c r="L458" s="13"/>
      <c r="M458" s="8"/>
    </row>
    <row r="459">
      <c r="A459" s="10"/>
      <c r="B459" s="10"/>
      <c r="C459" s="10"/>
      <c r="D459" s="10"/>
      <c r="E459" s="29"/>
      <c r="F459" s="13"/>
      <c r="G459" s="13"/>
      <c r="H459" s="13"/>
      <c r="I459" s="13"/>
      <c r="J459" s="13"/>
      <c r="K459" s="13"/>
      <c r="L459" s="13"/>
      <c r="M459" s="8"/>
    </row>
    <row r="460">
      <c r="A460" s="10"/>
      <c r="B460" s="10"/>
      <c r="C460" s="10"/>
      <c r="D460" s="10"/>
      <c r="E460" s="29"/>
      <c r="F460" s="13"/>
      <c r="G460" s="13"/>
      <c r="H460" s="13"/>
      <c r="I460" s="13"/>
      <c r="J460" s="13"/>
      <c r="K460" s="13"/>
      <c r="L460" s="13"/>
      <c r="M460" s="8"/>
    </row>
    <row r="461">
      <c r="A461" s="10"/>
      <c r="B461" s="10"/>
      <c r="C461" s="10"/>
      <c r="D461" s="10"/>
      <c r="E461" s="29"/>
      <c r="F461" s="13"/>
      <c r="G461" s="13"/>
      <c r="H461" s="13"/>
      <c r="I461" s="13"/>
      <c r="J461" s="13"/>
      <c r="K461" s="13"/>
      <c r="L461" s="13"/>
      <c r="M461" s="8"/>
    </row>
    <row r="462">
      <c r="A462" s="10"/>
      <c r="B462" s="10"/>
      <c r="C462" s="10"/>
      <c r="D462" s="10"/>
      <c r="E462" s="29"/>
      <c r="F462" s="13"/>
      <c r="G462" s="13"/>
      <c r="H462" s="13"/>
      <c r="I462" s="13"/>
      <c r="J462" s="13"/>
      <c r="K462" s="13"/>
      <c r="L462" s="13"/>
      <c r="M462" s="8"/>
    </row>
    <row r="463">
      <c r="A463" s="10"/>
      <c r="B463" s="10"/>
      <c r="C463" s="10"/>
      <c r="D463" s="10"/>
      <c r="E463" s="29"/>
      <c r="F463" s="13"/>
      <c r="G463" s="13"/>
      <c r="H463" s="13"/>
      <c r="I463" s="13"/>
      <c r="J463" s="13"/>
      <c r="K463" s="13"/>
      <c r="L463" s="13"/>
      <c r="M463" s="8"/>
    </row>
    <row r="464">
      <c r="A464" s="10"/>
      <c r="B464" s="10"/>
      <c r="C464" s="10"/>
      <c r="D464" s="10"/>
      <c r="E464" s="29"/>
      <c r="F464" s="13"/>
      <c r="G464" s="13"/>
      <c r="H464" s="13"/>
      <c r="I464" s="13"/>
      <c r="J464" s="13"/>
      <c r="K464" s="13"/>
      <c r="L464" s="13"/>
      <c r="M464" s="8"/>
    </row>
    <row r="465">
      <c r="A465" s="10"/>
      <c r="B465" s="10"/>
      <c r="C465" s="10"/>
      <c r="D465" s="10"/>
      <c r="E465" s="29"/>
      <c r="F465" s="13"/>
      <c r="G465" s="13"/>
      <c r="H465" s="13"/>
      <c r="I465" s="13"/>
      <c r="J465" s="13"/>
      <c r="K465" s="13"/>
      <c r="L465" s="13"/>
      <c r="M465" s="8"/>
    </row>
    <row r="466">
      <c r="A466" s="10"/>
      <c r="B466" s="10"/>
      <c r="C466" s="10"/>
      <c r="D466" s="10"/>
      <c r="E466" s="29"/>
      <c r="F466" s="13"/>
      <c r="G466" s="13"/>
      <c r="H466" s="13"/>
      <c r="I466" s="13"/>
      <c r="J466" s="13"/>
      <c r="K466" s="13"/>
      <c r="L466" s="13"/>
      <c r="M466" s="8"/>
    </row>
    <row r="467">
      <c r="A467" s="10"/>
      <c r="B467" s="10"/>
      <c r="C467" s="10"/>
      <c r="D467" s="10"/>
      <c r="E467" s="29"/>
      <c r="F467" s="13"/>
      <c r="G467" s="13"/>
      <c r="H467" s="13"/>
      <c r="I467" s="13"/>
      <c r="J467" s="13"/>
      <c r="K467" s="13"/>
      <c r="L467" s="13"/>
      <c r="M467" s="8"/>
    </row>
    <row r="468">
      <c r="A468" s="10"/>
      <c r="B468" s="10"/>
      <c r="C468" s="10"/>
      <c r="D468" s="10"/>
      <c r="E468" s="29"/>
      <c r="F468" s="13"/>
      <c r="G468" s="13"/>
      <c r="H468" s="13"/>
      <c r="I468" s="13"/>
      <c r="J468" s="13"/>
      <c r="K468" s="13"/>
      <c r="L468" s="13"/>
      <c r="M468" s="8"/>
    </row>
    <row r="469">
      <c r="A469" s="10"/>
      <c r="B469" s="10"/>
      <c r="C469" s="10"/>
      <c r="D469" s="10"/>
      <c r="E469" s="29"/>
      <c r="F469" s="13"/>
      <c r="G469" s="13"/>
      <c r="H469" s="13"/>
      <c r="I469" s="13"/>
      <c r="J469" s="13"/>
      <c r="K469" s="13"/>
      <c r="L469" s="13"/>
      <c r="M469" s="8"/>
    </row>
    <row r="470">
      <c r="A470" s="10"/>
      <c r="B470" s="10"/>
      <c r="C470" s="10"/>
      <c r="D470" s="10"/>
      <c r="E470" s="29"/>
      <c r="F470" s="13"/>
      <c r="G470" s="13"/>
      <c r="H470" s="13"/>
      <c r="I470" s="13"/>
      <c r="J470" s="13"/>
      <c r="K470" s="13"/>
      <c r="L470" s="13"/>
      <c r="M470" s="8"/>
    </row>
    <row r="471">
      <c r="A471" s="10"/>
      <c r="B471" s="10"/>
      <c r="C471" s="10"/>
      <c r="D471" s="10"/>
      <c r="E471" s="29"/>
      <c r="F471" s="13"/>
      <c r="G471" s="13"/>
      <c r="H471" s="13"/>
      <c r="I471" s="13"/>
      <c r="J471" s="13"/>
      <c r="K471" s="13"/>
      <c r="L471" s="13"/>
      <c r="M471" s="8"/>
    </row>
    <row r="472">
      <c r="A472" s="10"/>
      <c r="B472" s="10"/>
      <c r="C472" s="10"/>
      <c r="D472" s="10"/>
      <c r="E472" s="29"/>
      <c r="F472" s="13"/>
      <c r="G472" s="13"/>
      <c r="H472" s="13"/>
      <c r="I472" s="13"/>
      <c r="J472" s="13"/>
      <c r="K472" s="13"/>
      <c r="L472" s="13"/>
      <c r="M472" s="8"/>
    </row>
    <row r="473">
      <c r="A473" s="10"/>
      <c r="B473" s="10"/>
      <c r="C473" s="10"/>
      <c r="D473" s="10"/>
      <c r="E473" s="29"/>
      <c r="F473" s="13"/>
      <c r="G473" s="13"/>
      <c r="H473" s="13"/>
      <c r="I473" s="13"/>
      <c r="J473" s="13"/>
      <c r="K473" s="13"/>
      <c r="L473" s="13"/>
      <c r="M473" s="8"/>
    </row>
    <row r="474">
      <c r="A474" s="10"/>
      <c r="B474" s="10"/>
      <c r="C474" s="10"/>
      <c r="D474" s="10"/>
      <c r="E474" s="29"/>
      <c r="F474" s="13"/>
      <c r="G474" s="13"/>
      <c r="H474" s="13"/>
      <c r="I474" s="13"/>
      <c r="J474" s="13"/>
      <c r="K474" s="13"/>
      <c r="L474" s="13"/>
      <c r="M474" s="8"/>
    </row>
    <row r="475">
      <c r="A475" s="10"/>
      <c r="B475" s="10"/>
      <c r="C475" s="10"/>
      <c r="D475" s="10"/>
      <c r="E475" s="29"/>
      <c r="F475" s="13"/>
      <c r="G475" s="13"/>
      <c r="H475" s="13"/>
      <c r="I475" s="13"/>
      <c r="J475" s="13"/>
      <c r="K475" s="13"/>
      <c r="L475" s="13"/>
      <c r="M475" s="8"/>
    </row>
    <row r="476">
      <c r="A476" s="10"/>
      <c r="B476" s="10"/>
      <c r="C476" s="10"/>
      <c r="D476" s="10"/>
      <c r="E476" s="29"/>
      <c r="F476" s="13"/>
      <c r="G476" s="13"/>
      <c r="H476" s="13"/>
      <c r="I476" s="13"/>
      <c r="J476" s="13"/>
      <c r="K476" s="13"/>
      <c r="L476" s="13"/>
      <c r="M476" s="8"/>
    </row>
    <row r="477">
      <c r="A477" s="10"/>
      <c r="B477" s="10"/>
      <c r="C477" s="10"/>
      <c r="D477" s="10"/>
      <c r="E477" s="29"/>
      <c r="F477" s="13"/>
      <c r="G477" s="13"/>
      <c r="H477" s="13"/>
      <c r="I477" s="13"/>
      <c r="J477" s="13"/>
      <c r="K477" s="13"/>
      <c r="L477" s="13"/>
      <c r="M477" s="8"/>
    </row>
    <row r="478">
      <c r="A478" s="10"/>
      <c r="B478" s="10"/>
      <c r="C478" s="10"/>
      <c r="D478" s="10"/>
      <c r="E478" s="29"/>
      <c r="F478" s="13"/>
      <c r="G478" s="13"/>
      <c r="H478" s="13"/>
      <c r="I478" s="13"/>
      <c r="J478" s="13"/>
      <c r="K478" s="13"/>
      <c r="L478" s="13"/>
      <c r="M478" s="8"/>
    </row>
    <row r="479">
      <c r="A479" s="10"/>
      <c r="B479" s="10"/>
      <c r="C479" s="10"/>
      <c r="D479" s="10"/>
      <c r="E479" s="29"/>
      <c r="F479" s="13"/>
      <c r="G479" s="13"/>
      <c r="H479" s="13"/>
      <c r="I479" s="13"/>
      <c r="J479" s="13"/>
      <c r="K479" s="13"/>
      <c r="L479" s="13"/>
      <c r="M479" s="8"/>
    </row>
    <row r="480">
      <c r="A480" s="10"/>
      <c r="B480" s="10"/>
      <c r="C480" s="10"/>
      <c r="D480" s="10"/>
      <c r="E480" s="29"/>
      <c r="F480" s="13"/>
      <c r="G480" s="13"/>
      <c r="H480" s="13"/>
      <c r="I480" s="13"/>
      <c r="J480" s="13"/>
      <c r="K480" s="13"/>
      <c r="L480" s="13"/>
      <c r="M480" s="8"/>
    </row>
    <row r="481">
      <c r="A481" s="10"/>
      <c r="B481" s="10"/>
      <c r="C481" s="10"/>
      <c r="D481" s="10"/>
      <c r="E481" s="29"/>
      <c r="F481" s="13"/>
      <c r="G481" s="13"/>
      <c r="H481" s="13"/>
      <c r="I481" s="13"/>
      <c r="J481" s="13"/>
      <c r="K481" s="13"/>
      <c r="L481" s="13"/>
      <c r="M481" s="8"/>
    </row>
    <row r="482">
      <c r="A482" s="10"/>
      <c r="B482" s="10"/>
      <c r="C482" s="10"/>
      <c r="D482" s="10"/>
      <c r="E482" s="29"/>
      <c r="F482" s="13"/>
      <c r="G482" s="13"/>
      <c r="H482" s="13"/>
      <c r="I482" s="13"/>
      <c r="J482" s="13"/>
      <c r="K482" s="13"/>
      <c r="L482" s="13"/>
      <c r="M482" s="8"/>
    </row>
    <row r="483">
      <c r="A483" s="10"/>
      <c r="B483" s="10"/>
      <c r="C483" s="10"/>
      <c r="D483" s="10"/>
      <c r="E483" s="29"/>
      <c r="F483" s="13"/>
      <c r="G483" s="13"/>
      <c r="H483" s="13"/>
      <c r="I483" s="13"/>
      <c r="J483" s="13"/>
      <c r="K483" s="13"/>
      <c r="L483" s="13"/>
      <c r="M483" s="8"/>
    </row>
    <row r="484">
      <c r="A484" s="10"/>
      <c r="B484" s="10"/>
      <c r="C484" s="10"/>
      <c r="D484" s="10"/>
      <c r="E484" s="29"/>
      <c r="F484" s="13"/>
      <c r="G484" s="13"/>
      <c r="H484" s="13"/>
      <c r="I484" s="13"/>
      <c r="J484" s="13"/>
      <c r="K484" s="13"/>
      <c r="L484" s="13"/>
      <c r="M484" s="8"/>
    </row>
    <row r="485">
      <c r="A485" s="10"/>
      <c r="B485" s="10"/>
      <c r="C485" s="10"/>
      <c r="D485" s="10"/>
      <c r="E485" s="29"/>
      <c r="F485" s="13"/>
      <c r="G485" s="13"/>
      <c r="H485" s="13"/>
      <c r="I485" s="13"/>
      <c r="J485" s="13"/>
      <c r="K485" s="13"/>
      <c r="L485" s="13"/>
      <c r="M485" s="8"/>
    </row>
    <row r="486">
      <c r="A486" s="10"/>
      <c r="B486" s="10"/>
      <c r="C486" s="10"/>
      <c r="D486" s="10"/>
      <c r="E486" s="29"/>
      <c r="F486" s="13"/>
      <c r="G486" s="13"/>
      <c r="H486" s="13"/>
      <c r="I486" s="13"/>
      <c r="J486" s="13"/>
      <c r="K486" s="13"/>
      <c r="L486" s="13"/>
      <c r="M486" s="8"/>
    </row>
    <row r="487">
      <c r="A487" s="10"/>
      <c r="B487" s="10"/>
      <c r="C487" s="10"/>
      <c r="D487" s="10"/>
      <c r="E487" s="29"/>
      <c r="F487" s="13"/>
      <c r="G487" s="13"/>
      <c r="H487" s="13"/>
      <c r="I487" s="13"/>
      <c r="J487" s="13"/>
      <c r="K487" s="13"/>
      <c r="L487" s="13"/>
      <c r="M487" s="8"/>
    </row>
    <row r="488">
      <c r="A488" s="10"/>
      <c r="B488" s="10"/>
      <c r="C488" s="10"/>
      <c r="D488" s="10"/>
      <c r="E488" s="29"/>
      <c r="F488" s="13"/>
      <c r="G488" s="13"/>
      <c r="H488" s="13"/>
      <c r="I488" s="13"/>
      <c r="J488" s="13"/>
      <c r="K488" s="13"/>
      <c r="L488" s="13"/>
      <c r="M488" s="8"/>
    </row>
    <row r="489">
      <c r="A489" s="10"/>
      <c r="B489" s="10"/>
      <c r="C489" s="10"/>
      <c r="D489" s="10"/>
      <c r="E489" s="29"/>
      <c r="F489" s="13"/>
      <c r="G489" s="13"/>
      <c r="H489" s="13"/>
      <c r="I489" s="13"/>
      <c r="J489" s="13"/>
      <c r="K489" s="13"/>
      <c r="L489" s="13"/>
      <c r="M489" s="8"/>
    </row>
    <row r="490">
      <c r="A490" s="10"/>
      <c r="B490" s="10"/>
      <c r="C490" s="10"/>
      <c r="D490" s="10"/>
      <c r="E490" s="29"/>
      <c r="F490" s="13"/>
      <c r="G490" s="13"/>
      <c r="H490" s="13"/>
      <c r="I490" s="13"/>
      <c r="J490" s="13"/>
      <c r="K490" s="13"/>
      <c r="L490" s="13"/>
      <c r="M490" s="8"/>
    </row>
    <row r="491">
      <c r="A491" s="10"/>
      <c r="B491" s="10"/>
      <c r="C491" s="10"/>
      <c r="D491" s="10"/>
      <c r="E491" s="29"/>
      <c r="F491" s="13"/>
      <c r="G491" s="13"/>
      <c r="H491" s="13"/>
      <c r="I491" s="13"/>
      <c r="J491" s="13"/>
      <c r="K491" s="13"/>
      <c r="L491" s="13"/>
      <c r="M491" s="8"/>
    </row>
    <row r="492">
      <c r="A492" s="10"/>
      <c r="B492" s="10"/>
      <c r="C492" s="10"/>
      <c r="D492" s="10"/>
      <c r="E492" s="29"/>
      <c r="F492" s="13"/>
      <c r="G492" s="13"/>
      <c r="H492" s="13"/>
      <c r="I492" s="13"/>
      <c r="J492" s="13"/>
      <c r="K492" s="13"/>
      <c r="L492" s="13"/>
      <c r="M492" s="8"/>
    </row>
    <row r="493">
      <c r="A493" s="10"/>
      <c r="B493" s="10"/>
      <c r="C493" s="10"/>
      <c r="D493" s="10"/>
      <c r="E493" s="29"/>
      <c r="F493" s="13"/>
      <c r="G493" s="13"/>
      <c r="H493" s="13"/>
      <c r="I493" s="13"/>
      <c r="J493" s="13"/>
      <c r="K493" s="13"/>
      <c r="L493" s="13"/>
      <c r="M493" s="8"/>
    </row>
    <row r="494">
      <c r="A494" s="10"/>
      <c r="B494" s="10"/>
      <c r="C494" s="10"/>
      <c r="D494" s="10"/>
      <c r="E494" s="29"/>
      <c r="F494" s="13"/>
      <c r="G494" s="13"/>
      <c r="H494" s="13"/>
      <c r="I494" s="13"/>
      <c r="J494" s="13"/>
      <c r="K494" s="13"/>
      <c r="L494" s="13"/>
      <c r="M494" s="8"/>
    </row>
    <row r="495">
      <c r="A495" s="10"/>
      <c r="B495" s="10"/>
      <c r="C495" s="10"/>
      <c r="D495" s="10"/>
      <c r="E495" s="29"/>
      <c r="F495" s="13"/>
      <c r="G495" s="13"/>
      <c r="H495" s="13"/>
      <c r="I495" s="13"/>
      <c r="J495" s="13"/>
      <c r="K495" s="13"/>
      <c r="L495" s="13"/>
      <c r="M495" s="8"/>
    </row>
    <row r="496">
      <c r="A496" s="10"/>
      <c r="B496" s="10"/>
      <c r="C496" s="10"/>
      <c r="D496" s="10"/>
      <c r="E496" s="29"/>
      <c r="F496" s="13"/>
      <c r="G496" s="13"/>
      <c r="H496" s="13"/>
      <c r="I496" s="13"/>
      <c r="J496" s="13"/>
      <c r="K496" s="13"/>
      <c r="L496" s="13"/>
      <c r="M496" s="8"/>
    </row>
    <row r="497">
      <c r="A497" s="10"/>
      <c r="B497" s="10"/>
      <c r="C497" s="10"/>
      <c r="D497" s="10"/>
      <c r="E497" s="29"/>
      <c r="F497" s="13"/>
      <c r="G497" s="13"/>
      <c r="H497" s="13"/>
      <c r="I497" s="13"/>
      <c r="J497" s="13"/>
      <c r="K497" s="13"/>
      <c r="L497" s="13"/>
      <c r="M497" s="8"/>
    </row>
    <row r="498">
      <c r="A498" s="10"/>
      <c r="B498" s="10"/>
      <c r="C498" s="10"/>
      <c r="D498" s="10"/>
      <c r="E498" s="29"/>
      <c r="F498" s="13"/>
      <c r="G498" s="13"/>
      <c r="H498" s="13"/>
      <c r="I498" s="13"/>
      <c r="J498" s="13"/>
      <c r="K498" s="13"/>
      <c r="L498" s="13"/>
      <c r="M498" s="8"/>
    </row>
    <row r="499">
      <c r="A499" s="10"/>
      <c r="B499" s="10"/>
      <c r="C499" s="10"/>
      <c r="D499" s="10"/>
      <c r="E499" s="29"/>
      <c r="F499" s="13"/>
      <c r="G499" s="13"/>
      <c r="H499" s="13"/>
      <c r="I499" s="13"/>
      <c r="J499" s="13"/>
      <c r="K499" s="13"/>
      <c r="L499" s="13"/>
      <c r="M499" s="8"/>
    </row>
    <row r="500">
      <c r="A500" s="10"/>
      <c r="B500" s="10"/>
      <c r="C500" s="10"/>
      <c r="D500" s="10"/>
      <c r="E500" s="29"/>
      <c r="F500" s="13"/>
      <c r="G500" s="13"/>
      <c r="H500" s="13"/>
      <c r="I500" s="13"/>
      <c r="J500" s="13"/>
      <c r="K500" s="13"/>
      <c r="L500" s="13"/>
      <c r="M500" s="8"/>
    </row>
    <row r="501">
      <c r="A501" s="10"/>
      <c r="B501" s="10"/>
      <c r="C501" s="10"/>
      <c r="D501" s="10"/>
      <c r="E501" s="29"/>
      <c r="F501" s="13"/>
      <c r="G501" s="13"/>
      <c r="H501" s="13"/>
      <c r="I501" s="13"/>
      <c r="J501" s="13"/>
      <c r="K501" s="13"/>
      <c r="L501" s="13"/>
      <c r="M501" s="8"/>
    </row>
    <row r="502">
      <c r="A502" s="10"/>
      <c r="B502" s="10"/>
      <c r="C502" s="10"/>
      <c r="D502" s="10"/>
      <c r="E502" s="29"/>
      <c r="F502" s="13"/>
      <c r="G502" s="13"/>
      <c r="H502" s="13"/>
      <c r="I502" s="13"/>
      <c r="J502" s="13"/>
      <c r="K502" s="13"/>
      <c r="L502" s="13"/>
      <c r="M502" s="8"/>
    </row>
    <row r="503">
      <c r="A503" s="10"/>
      <c r="B503" s="10"/>
      <c r="C503" s="10"/>
      <c r="D503" s="10"/>
      <c r="E503" s="29"/>
      <c r="F503" s="13"/>
      <c r="G503" s="13"/>
      <c r="H503" s="13"/>
      <c r="I503" s="13"/>
      <c r="J503" s="13"/>
      <c r="K503" s="13"/>
      <c r="L503" s="13"/>
      <c r="M503" s="8"/>
    </row>
    <row r="504">
      <c r="A504" s="10"/>
      <c r="B504" s="10"/>
      <c r="C504" s="10"/>
      <c r="D504" s="10"/>
      <c r="E504" s="29"/>
      <c r="F504" s="13"/>
      <c r="G504" s="13"/>
      <c r="H504" s="13"/>
      <c r="I504" s="13"/>
      <c r="J504" s="13"/>
      <c r="K504" s="13"/>
      <c r="L504" s="13"/>
      <c r="M504" s="8"/>
    </row>
    <row r="505">
      <c r="A505" s="10"/>
      <c r="B505" s="10"/>
      <c r="C505" s="10"/>
      <c r="D505" s="10"/>
      <c r="E505" s="29"/>
      <c r="F505" s="13"/>
      <c r="G505" s="13"/>
      <c r="H505" s="13"/>
      <c r="I505" s="13"/>
      <c r="J505" s="13"/>
      <c r="K505" s="13"/>
      <c r="L505" s="13"/>
      <c r="M505" s="8"/>
    </row>
    <row r="506">
      <c r="A506" s="10"/>
      <c r="B506" s="10"/>
      <c r="C506" s="10"/>
      <c r="D506" s="10"/>
      <c r="E506" s="29"/>
      <c r="F506" s="13"/>
      <c r="G506" s="13"/>
      <c r="H506" s="13"/>
      <c r="I506" s="13"/>
      <c r="J506" s="13"/>
      <c r="K506" s="13"/>
      <c r="L506" s="13"/>
      <c r="M506" s="8"/>
    </row>
    <row r="507">
      <c r="A507" s="10"/>
      <c r="B507" s="10"/>
      <c r="C507" s="10"/>
      <c r="D507" s="10"/>
      <c r="E507" s="29"/>
      <c r="F507" s="13"/>
      <c r="G507" s="13"/>
      <c r="H507" s="13"/>
      <c r="I507" s="13"/>
      <c r="J507" s="13"/>
      <c r="K507" s="13"/>
      <c r="L507" s="13"/>
      <c r="M507" s="8"/>
    </row>
    <row r="508">
      <c r="A508" s="10"/>
      <c r="B508" s="10"/>
      <c r="C508" s="10"/>
      <c r="D508" s="10"/>
      <c r="E508" s="29"/>
      <c r="F508" s="13"/>
      <c r="G508" s="13"/>
      <c r="H508" s="13"/>
      <c r="I508" s="13"/>
      <c r="J508" s="13"/>
      <c r="K508" s="13"/>
      <c r="L508" s="13"/>
      <c r="M508" s="8"/>
    </row>
    <row r="509">
      <c r="A509" s="10"/>
      <c r="B509" s="10"/>
      <c r="C509" s="10"/>
      <c r="D509" s="10"/>
      <c r="E509" s="29"/>
      <c r="F509" s="13"/>
      <c r="G509" s="13"/>
      <c r="H509" s="13"/>
      <c r="I509" s="13"/>
      <c r="J509" s="13"/>
      <c r="K509" s="13"/>
      <c r="L509" s="13"/>
      <c r="M509" s="8"/>
    </row>
    <row r="510">
      <c r="A510" s="10"/>
      <c r="B510" s="10"/>
      <c r="C510" s="10"/>
      <c r="D510" s="10"/>
      <c r="E510" s="29"/>
      <c r="F510" s="13"/>
      <c r="G510" s="13"/>
      <c r="H510" s="13"/>
      <c r="I510" s="13"/>
      <c r="J510" s="13"/>
      <c r="K510" s="13"/>
      <c r="L510" s="13"/>
      <c r="M510" s="8"/>
    </row>
    <row r="511">
      <c r="A511" s="10"/>
      <c r="B511" s="10"/>
      <c r="C511" s="10"/>
      <c r="D511" s="10"/>
      <c r="E511" s="29"/>
      <c r="F511" s="13"/>
      <c r="G511" s="13"/>
      <c r="H511" s="13"/>
      <c r="I511" s="13"/>
      <c r="J511" s="13"/>
      <c r="K511" s="13"/>
      <c r="L511" s="13"/>
      <c r="M511" s="8"/>
    </row>
    <row r="512">
      <c r="A512" s="10"/>
      <c r="B512" s="10"/>
      <c r="C512" s="10"/>
      <c r="D512" s="10"/>
      <c r="E512" s="29"/>
      <c r="F512" s="13"/>
      <c r="G512" s="13"/>
      <c r="H512" s="13"/>
      <c r="I512" s="13"/>
      <c r="J512" s="13"/>
      <c r="K512" s="13"/>
      <c r="L512" s="13"/>
      <c r="M512" s="8"/>
    </row>
    <row r="513">
      <c r="A513" s="10"/>
      <c r="B513" s="10"/>
      <c r="C513" s="10"/>
      <c r="D513" s="10"/>
      <c r="E513" s="29"/>
      <c r="F513" s="13"/>
      <c r="G513" s="13"/>
      <c r="H513" s="13"/>
      <c r="I513" s="13"/>
      <c r="J513" s="13"/>
      <c r="K513" s="13"/>
      <c r="L513" s="13"/>
      <c r="M513" s="8"/>
    </row>
    <row r="514">
      <c r="A514" s="10"/>
      <c r="B514" s="10"/>
      <c r="C514" s="10"/>
      <c r="D514" s="10"/>
      <c r="E514" s="29"/>
      <c r="F514" s="13"/>
      <c r="G514" s="13"/>
      <c r="H514" s="13"/>
      <c r="I514" s="13"/>
      <c r="J514" s="13"/>
      <c r="K514" s="13"/>
      <c r="L514" s="13"/>
      <c r="M514" s="8"/>
    </row>
    <row r="515">
      <c r="A515" s="10"/>
      <c r="B515" s="10"/>
      <c r="C515" s="10"/>
      <c r="D515" s="10"/>
      <c r="E515" s="29"/>
      <c r="F515" s="13"/>
      <c r="G515" s="13"/>
      <c r="H515" s="13"/>
      <c r="I515" s="13"/>
      <c r="J515" s="13"/>
      <c r="K515" s="13"/>
      <c r="L515" s="13"/>
      <c r="M515" s="8"/>
    </row>
    <row r="516">
      <c r="A516" s="10"/>
      <c r="B516" s="10"/>
      <c r="C516" s="10"/>
      <c r="D516" s="10"/>
      <c r="E516" s="29"/>
      <c r="F516" s="13"/>
      <c r="G516" s="13"/>
      <c r="H516" s="13"/>
      <c r="I516" s="13"/>
      <c r="J516" s="13"/>
      <c r="K516" s="13"/>
      <c r="L516" s="13"/>
      <c r="M516" s="8"/>
    </row>
    <row r="517">
      <c r="A517" s="10"/>
      <c r="B517" s="10"/>
      <c r="C517" s="10"/>
      <c r="D517" s="10"/>
      <c r="E517" s="29"/>
      <c r="F517" s="13"/>
      <c r="G517" s="13"/>
      <c r="H517" s="13"/>
      <c r="I517" s="13"/>
      <c r="J517" s="13"/>
      <c r="K517" s="13"/>
      <c r="L517" s="13"/>
      <c r="M517" s="8"/>
    </row>
    <row r="518">
      <c r="A518" s="10"/>
      <c r="B518" s="10"/>
      <c r="C518" s="10"/>
      <c r="D518" s="10"/>
      <c r="E518" s="29"/>
      <c r="F518" s="13"/>
      <c r="G518" s="13"/>
      <c r="H518" s="13"/>
      <c r="I518" s="13"/>
      <c r="J518" s="13"/>
      <c r="K518" s="13"/>
      <c r="L518" s="13"/>
      <c r="M518" s="8"/>
    </row>
    <row r="519">
      <c r="A519" s="10"/>
      <c r="B519" s="10"/>
      <c r="C519" s="10"/>
      <c r="D519" s="10"/>
      <c r="E519" s="29"/>
      <c r="F519" s="13"/>
      <c r="G519" s="13"/>
      <c r="H519" s="13"/>
      <c r="I519" s="13"/>
      <c r="J519" s="13"/>
      <c r="K519" s="13"/>
      <c r="L519" s="13"/>
      <c r="M519" s="8"/>
    </row>
    <row r="520">
      <c r="A520" s="10"/>
      <c r="B520" s="10"/>
      <c r="C520" s="10"/>
      <c r="D520" s="10"/>
      <c r="E520" s="29"/>
      <c r="F520" s="13"/>
      <c r="G520" s="13"/>
      <c r="H520" s="13"/>
      <c r="I520" s="13"/>
      <c r="J520" s="13"/>
      <c r="K520" s="13"/>
      <c r="L520" s="13"/>
      <c r="M520" s="8"/>
    </row>
    <row r="521">
      <c r="A521" s="10"/>
      <c r="B521" s="10"/>
      <c r="C521" s="10"/>
      <c r="D521" s="10"/>
      <c r="E521" s="29"/>
      <c r="F521" s="13"/>
      <c r="G521" s="13"/>
      <c r="H521" s="13"/>
      <c r="I521" s="13"/>
      <c r="J521" s="13"/>
      <c r="K521" s="13"/>
      <c r="L521" s="13"/>
      <c r="M521" s="8"/>
    </row>
    <row r="522">
      <c r="A522" s="10"/>
      <c r="B522" s="10"/>
      <c r="C522" s="10"/>
      <c r="D522" s="10"/>
      <c r="E522" s="29"/>
      <c r="F522" s="13"/>
      <c r="G522" s="13"/>
      <c r="H522" s="13"/>
      <c r="I522" s="13"/>
      <c r="J522" s="13"/>
      <c r="K522" s="13"/>
      <c r="L522" s="13"/>
      <c r="M522" s="8"/>
    </row>
    <row r="523">
      <c r="A523" s="10"/>
      <c r="B523" s="10"/>
      <c r="C523" s="10"/>
      <c r="D523" s="10"/>
      <c r="E523" s="29"/>
      <c r="F523" s="13"/>
      <c r="G523" s="13"/>
      <c r="H523" s="13"/>
      <c r="I523" s="13"/>
      <c r="J523" s="13"/>
      <c r="K523" s="13"/>
      <c r="L523" s="13"/>
      <c r="M523" s="8"/>
    </row>
    <row r="524">
      <c r="A524" s="10"/>
      <c r="B524" s="10"/>
      <c r="C524" s="10"/>
      <c r="D524" s="10"/>
      <c r="E524" s="29"/>
      <c r="F524" s="13"/>
      <c r="G524" s="13"/>
      <c r="H524" s="13"/>
      <c r="I524" s="13"/>
      <c r="J524" s="13"/>
      <c r="K524" s="13"/>
      <c r="L524" s="13"/>
      <c r="M524" s="8"/>
    </row>
    <row r="525">
      <c r="A525" s="10"/>
      <c r="B525" s="10"/>
      <c r="C525" s="10"/>
      <c r="D525" s="10"/>
      <c r="E525" s="29"/>
      <c r="F525" s="13"/>
      <c r="G525" s="13"/>
      <c r="H525" s="13"/>
      <c r="I525" s="13"/>
      <c r="J525" s="13"/>
      <c r="K525" s="13"/>
      <c r="L525" s="13"/>
      <c r="M525" s="8"/>
    </row>
    <row r="526">
      <c r="A526" s="10"/>
      <c r="B526" s="10"/>
      <c r="C526" s="10"/>
      <c r="D526" s="10"/>
      <c r="E526" s="29"/>
      <c r="F526" s="13"/>
      <c r="G526" s="13"/>
      <c r="H526" s="13"/>
      <c r="I526" s="13"/>
      <c r="J526" s="13"/>
      <c r="K526" s="13"/>
      <c r="L526" s="13"/>
      <c r="M526" s="8"/>
    </row>
    <row r="527">
      <c r="A527" s="10"/>
      <c r="B527" s="10"/>
      <c r="C527" s="10"/>
      <c r="D527" s="10"/>
      <c r="E527" s="29"/>
      <c r="F527" s="13"/>
      <c r="G527" s="13"/>
      <c r="H527" s="13"/>
      <c r="I527" s="13"/>
      <c r="J527" s="13"/>
      <c r="K527" s="13"/>
      <c r="L527" s="13"/>
      <c r="M527" s="8"/>
    </row>
    <row r="528">
      <c r="A528" s="10"/>
      <c r="B528" s="10"/>
      <c r="C528" s="10"/>
      <c r="D528" s="10"/>
      <c r="E528" s="29"/>
      <c r="F528" s="13"/>
      <c r="G528" s="13"/>
      <c r="H528" s="13"/>
      <c r="I528" s="13"/>
      <c r="J528" s="13"/>
      <c r="K528" s="13"/>
      <c r="L528" s="13"/>
      <c r="M528" s="8"/>
    </row>
    <row r="529">
      <c r="A529" s="10"/>
      <c r="B529" s="10"/>
      <c r="C529" s="10"/>
      <c r="D529" s="10"/>
      <c r="E529" s="29"/>
      <c r="F529" s="13"/>
      <c r="G529" s="13"/>
      <c r="H529" s="13"/>
      <c r="I529" s="13"/>
      <c r="J529" s="13"/>
      <c r="K529" s="13"/>
      <c r="L529" s="13"/>
      <c r="M529" s="8"/>
    </row>
    <row r="530">
      <c r="A530" s="10"/>
      <c r="B530" s="10"/>
      <c r="C530" s="10"/>
      <c r="D530" s="10"/>
      <c r="E530" s="29"/>
      <c r="F530" s="13"/>
      <c r="G530" s="13"/>
      <c r="H530" s="13"/>
      <c r="I530" s="13"/>
      <c r="J530" s="13"/>
      <c r="K530" s="13"/>
      <c r="L530" s="13"/>
      <c r="M530" s="8"/>
    </row>
    <row r="531">
      <c r="A531" s="10"/>
      <c r="B531" s="10"/>
      <c r="C531" s="10"/>
      <c r="D531" s="10"/>
      <c r="E531" s="29"/>
      <c r="F531" s="13"/>
      <c r="G531" s="13"/>
      <c r="H531" s="13"/>
      <c r="I531" s="13"/>
      <c r="J531" s="13"/>
      <c r="K531" s="13"/>
      <c r="L531" s="13"/>
      <c r="M531" s="8"/>
    </row>
    <row r="532">
      <c r="A532" s="10"/>
      <c r="B532" s="10"/>
      <c r="C532" s="10"/>
      <c r="D532" s="10"/>
      <c r="E532" s="29"/>
      <c r="F532" s="13"/>
      <c r="G532" s="13"/>
      <c r="H532" s="13"/>
      <c r="I532" s="13"/>
      <c r="J532" s="13"/>
      <c r="K532" s="13"/>
      <c r="L532" s="13"/>
      <c r="M532" s="8"/>
    </row>
    <row r="533">
      <c r="A533" s="10"/>
      <c r="B533" s="10"/>
      <c r="C533" s="10"/>
      <c r="D533" s="10"/>
      <c r="E533" s="29"/>
      <c r="F533" s="13"/>
      <c r="G533" s="13"/>
      <c r="H533" s="13"/>
      <c r="I533" s="13"/>
      <c r="J533" s="13"/>
      <c r="K533" s="13"/>
      <c r="L533" s="13"/>
      <c r="M533" s="8"/>
    </row>
    <row r="534">
      <c r="A534" s="10"/>
      <c r="B534" s="10"/>
      <c r="C534" s="10"/>
      <c r="D534" s="10"/>
      <c r="E534" s="29"/>
      <c r="F534" s="13"/>
      <c r="G534" s="13"/>
      <c r="H534" s="13"/>
      <c r="I534" s="13"/>
      <c r="J534" s="13"/>
      <c r="K534" s="13"/>
      <c r="L534" s="13"/>
      <c r="M534" s="8"/>
    </row>
    <row r="535">
      <c r="A535" s="10"/>
      <c r="B535" s="10"/>
      <c r="C535" s="10"/>
      <c r="D535" s="10"/>
      <c r="E535" s="29"/>
      <c r="F535" s="13"/>
      <c r="G535" s="13"/>
      <c r="H535" s="13"/>
      <c r="I535" s="13"/>
      <c r="J535" s="13"/>
      <c r="K535" s="13"/>
      <c r="L535" s="13"/>
      <c r="M535" s="8"/>
    </row>
    <row r="536">
      <c r="A536" s="10"/>
      <c r="B536" s="10"/>
      <c r="C536" s="10"/>
      <c r="D536" s="10"/>
      <c r="E536" s="29"/>
      <c r="F536" s="13"/>
      <c r="G536" s="13"/>
      <c r="H536" s="13"/>
      <c r="I536" s="13"/>
      <c r="J536" s="13"/>
      <c r="K536" s="13"/>
      <c r="L536" s="13"/>
      <c r="M536" s="8"/>
    </row>
    <row r="537">
      <c r="A537" s="10"/>
      <c r="B537" s="10"/>
      <c r="C537" s="10"/>
      <c r="D537" s="10"/>
      <c r="E537" s="29"/>
      <c r="F537" s="13"/>
      <c r="G537" s="13"/>
      <c r="H537" s="13"/>
      <c r="I537" s="13"/>
      <c r="J537" s="13"/>
      <c r="K537" s="13"/>
      <c r="L537" s="13"/>
      <c r="M537" s="8"/>
    </row>
    <row r="538">
      <c r="A538" s="10"/>
      <c r="B538" s="10"/>
      <c r="C538" s="10"/>
      <c r="D538" s="10"/>
      <c r="E538" s="29"/>
      <c r="F538" s="13"/>
      <c r="G538" s="13"/>
      <c r="H538" s="13"/>
      <c r="I538" s="13"/>
      <c r="J538" s="13"/>
      <c r="K538" s="13"/>
      <c r="L538" s="13"/>
      <c r="M538" s="8"/>
    </row>
    <row r="539">
      <c r="A539" s="10"/>
      <c r="B539" s="10"/>
      <c r="C539" s="10"/>
      <c r="D539" s="10"/>
      <c r="E539" s="29"/>
      <c r="F539" s="13"/>
      <c r="G539" s="13"/>
      <c r="H539" s="13"/>
      <c r="I539" s="13"/>
      <c r="J539" s="13"/>
      <c r="K539" s="13"/>
      <c r="L539" s="13"/>
      <c r="M539" s="8"/>
    </row>
    <row r="540">
      <c r="A540" s="10"/>
      <c r="B540" s="10"/>
      <c r="C540" s="10"/>
      <c r="D540" s="10"/>
      <c r="E540" s="29"/>
      <c r="F540" s="13"/>
      <c r="G540" s="13"/>
      <c r="H540" s="13"/>
      <c r="I540" s="13"/>
      <c r="J540" s="13"/>
      <c r="K540" s="13"/>
      <c r="L540" s="13"/>
      <c r="M540" s="8"/>
    </row>
    <row r="541">
      <c r="A541" s="10"/>
      <c r="B541" s="10"/>
      <c r="C541" s="10"/>
      <c r="D541" s="10"/>
      <c r="E541" s="29"/>
      <c r="F541" s="13"/>
      <c r="G541" s="13"/>
      <c r="H541" s="13"/>
      <c r="I541" s="13"/>
      <c r="J541" s="13"/>
      <c r="K541" s="13"/>
      <c r="L541" s="13"/>
      <c r="M541" s="8"/>
    </row>
    <row r="542">
      <c r="A542" s="10"/>
      <c r="B542" s="10"/>
      <c r="C542" s="10"/>
      <c r="D542" s="10"/>
      <c r="E542" s="29"/>
      <c r="F542" s="13"/>
      <c r="G542" s="13"/>
      <c r="H542" s="13"/>
      <c r="I542" s="13"/>
      <c r="J542" s="13"/>
      <c r="K542" s="13"/>
      <c r="L542" s="13"/>
      <c r="M542" s="8"/>
    </row>
    <row r="543">
      <c r="A543" s="10"/>
      <c r="B543" s="10"/>
      <c r="C543" s="10"/>
      <c r="D543" s="10"/>
      <c r="E543" s="29"/>
      <c r="F543" s="13"/>
      <c r="G543" s="13"/>
      <c r="H543" s="13"/>
      <c r="I543" s="13"/>
      <c r="J543" s="13"/>
      <c r="K543" s="13"/>
      <c r="L543" s="13"/>
      <c r="M543" s="8"/>
    </row>
    <row r="544">
      <c r="A544" s="10"/>
      <c r="B544" s="10"/>
      <c r="C544" s="10"/>
      <c r="D544" s="10"/>
      <c r="E544" s="29"/>
      <c r="F544" s="13"/>
      <c r="G544" s="13"/>
      <c r="H544" s="13"/>
      <c r="I544" s="13"/>
      <c r="J544" s="13"/>
      <c r="K544" s="13"/>
      <c r="L544" s="13"/>
      <c r="M544" s="8"/>
    </row>
    <row r="545">
      <c r="A545" s="10"/>
      <c r="B545" s="10"/>
      <c r="C545" s="10"/>
      <c r="D545" s="10"/>
      <c r="E545" s="29"/>
      <c r="F545" s="13"/>
      <c r="G545" s="13"/>
      <c r="H545" s="13"/>
      <c r="I545" s="13"/>
      <c r="J545" s="13"/>
      <c r="K545" s="13"/>
      <c r="L545" s="13"/>
      <c r="M545" s="8"/>
    </row>
    <row r="546">
      <c r="A546" s="10"/>
      <c r="B546" s="10"/>
      <c r="C546" s="10"/>
      <c r="D546" s="10"/>
      <c r="E546" s="29"/>
      <c r="F546" s="13"/>
      <c r="G546" s="13"/>
      <c r="H546" s="13"/>
      <c r="I546" s="13"/>
      <c r="J546" s="13"/>
      <c r="K546" s="13"/>
      <c r="L546" s="13"/>
      <c r="M546" s="8"/>
    </row>
    <row r="547">
      <c r="A547" s="10"/>
      <c r="B547" s="10"/>
      <c r="C547" s="10"/>
      <c r="D547" s="10"/>
      <c r="E547" s="29"/>
      <c r="F547" s="13"/>
      <c r="G547" s="13"/>
      <c r="H547" s="13"/>
      <c r="I547" s="13"/>
      <c r="J547" s="13"/>
      <c r="K547" s="13"/>
      <c r="L547" s="13"/>
      <c r="M547" s="8"/>
    </row>
    <row r="548">
      <c r="A548" s="10"/>
      <c r="B548" s="10"/>
      <c r="C548" s="10"/>
      <c r="D548" s="10"/>
      <c r="E548" s="29"/>
      <c r="F548" s="13"/>
      <c r="G548" s="13"/>
      <c r="H548" s="13"/>
      <c r="I548" s="13"/>
      <c r="J548" s="13"/>
      <c r="K548" s="13"/>
      <c r="L548" s="13"/>
      <c r="M548" s="8"/>
    </row>
    <row r="549">
      <c r="A549" s="10"/>
      <c r="B549" s="10"/>
      <c r="C549" s="10"/>
      <c r="D549" s="10"/>
      <c r="E549" s="29"/>
      <c r="F549" s="13"/>
      <c r="G549" s="13"/>
      <c r="H549" s="13"/>
      <c r="I549" s="13"/>
      <c r="J549" s="13"/>
      <c r="K549" s="13"/>
      <c r="L549" s="13"/>
      <c r="M549" s="8"/>
    </row>
    <row r="550">
      <c r="A550" s="10"/>
      <c r="B550" s="10"/>
      <c r="C550" s="10"/>
      <c r="D550" s="10"/>
      <c r="E550" s="29"/>
      <c r="F550" s="13"/>
      <c r="G550" s="13"/>
      <c r="H550" s="13"/>
      <c r="I550" s="13"/>
      <c r="J550" s="13"/>
      <c r="K550" s="13"/>
      <c r="L550" s="13"/>
      <c r="M550" s="8"/>
    </row>
    <row r="551">
      <c r="A551" s="10"/>
      <c r="B551" s="10"/>
      <c r="C551" s="10"/>
      <c r="D551" s="10"/>
      <c r="E551" s="29"/>
      <c r="F551" s="13"/>
      <c r="G551" s="13"/>
      <c r="H551" s="13"/>
      <c r="I551" s="13"/>
      <c r="J551" s="13"/>
      <c r="K551" s="13"/>
      <c r="L551" s="13"/>
      <c r="M551" s="8"/>
    </row>
    <row r="552">
      <c r="A552" s="10"/>
      <c r="B552" s="10"/>
      <c r="C552" s="10"/>
      <c r="D552" s="10"/>
      <c r="E552" s="29"/>
      <c r="F552" s="13"/>
      <c r="G552" s="13"/>
      <c r="H552" s="13"/>
      <c r="I552" s="13"/>
      <c r="J552" s="13"/>
      <c r="K552" s="13"/>
      <c r="L552" s="13"/>
      <c r="M552" s="8"/>
    </row>
    <row r="553">
      <c r="A553" s="10"/>
      <c r="B553" s="10"/>
      <c r="C553" s="10"/>
      <c r="D553" s="10"/>
      <c r="E553" s="29"/>
      <c r="F553" s="13"/>
      <c r="G553" s="13"/>
      <c r="H553" s="13"/>
      <c r="I553" s="13"/>
      <c r="J553" s="13"/>
      <c r="K553" s="13"/>
      <c r="L553" s="13"/>
      <c r="M553" s="8"/>
    </row>
    <row r="554">
      <c r="A554" s="10"/>
      <c r="B554" s="10"/>
      <c r="C554" s="10"/>
      <c r="D554" s="10"/>
      <c r="E554" s="29"/>
      <c r="F554" s="13"/>
      <c r="G554" s="13"/>
      <c r="H554" s="13"/>
      <c r="I554" s="13"/>
      <c r="J554" s="13"/>
      <c r="K554" s="13"/>
      <c r="L554" s="13"/>
      <c r="M554" s="8"/>
    </row>
    <row r="555">
      <c r="A555" s="10"/>
      <c r="B555" s="10"/>
      <c r="C555" s="10"/>
      <c r="D555" s="10"/>
      <c r="E555" s="29"/>
      <c r="F555" s="13"/>
      <c r="G555" s="13"/>
      <c r="H555" s="13"/>
      <c r="I555" s="13"/>
      <c r="J555" s="13"/>
      <c r="K555" s="13"/>
      <c r="L555" s="13"/>
      <c r="M555" s="8"/>
    </row>
    <row r="556">
      <c r="A556" s="10"/>
      <c r="B556" s="10"/>
      <c r="C556" s="10"/>
      <c r="D556" s="10"/>
      <c r="E556" s="29"/>
      <c r="F556" s="13"/>
      <c r="G556" s="13"/>
      <c r="H556" s="13"/>
      <c r="I556" s="13"/>
      <c r="J556" s="13"/>
      <c r="K556" s="13"/>
      <c r="L556" s="13"/>
      <c r="M556" s="8"/>
    </row>
    <row r="557">
      <c r="A557" s="10"/>
      <c r="B557" s="10"/>
      <c r="C557" s="10"/>
      <c r="D557" s="10"/>
      <c r="E557" s="29"/>
      <c r="F557" s="13"/>
      <c r="G557" s="13"/>
      <c r="H557" s="13"/>
      <c r="I557" s="13"/>
      <c r="J557" s="13"/>
      <c r="K557" s="13"/>
      <c r="L557" s="13"/>
      <c r="M557" s="8"/>
    </row>
    <row r="558">
      <c r="A558" s="10"/>
      <c r="B558" s="10"/>
      <c r="C558" s="10"/>
      <c r="D558" s="10"/>
      <c r="E558" s="29"/>
      <c r="F558" s="13"/>
      <c r="G558" s="13"/>
      <c r="H558" s="13"/>
      <c r="I558" s="13"/>
      <c r="J558" s="13"/>
      <c r="K558" s="13"/>
      <c r="L558" s="13"/>
      <c r="M558" s="8"/>
    </row>
    <row r="559">
      <c r="A559" s="10"/>
      <c r="B559" s="10"/>
      <c r="C559" s="10"/>
      <c r="D559" s="10"/>
      <c r="E559" s="29"/>
      <c r="F559" s="13"/>
      <c r="G559" s="13"/>
      <c r="H559" s="13"/>
      <c r="I559" s="13"/>
      <c r="J559" s="13"/>
      <c r="K559" s="13"/>
      <c r="L559" s="13"/>
      <c r="M559" s="8"/>
    </row>
    <row r="560">
      <c r="A560" s="10"/>
      <c r="B560" s="10"/>
      <c r="C560" s="10"/>
      <c r="D560" s="10"/>
      <c r="E560" s="29"/>
      <c r="F560" s="13"/>
      <c r="G560" s="13"/>
      <c r="H560" s="13"/>
      <c r="I560" s="13"/>
      <c r="J560" s="13"/>
      <c r="K560" s="13"/>
      <c r="L560" s="13"/>
      <c r="M560" s="8"/>
    </row>
    <row r="561">
      <c r="A561" s="10"/>
      <c r="B561" s="10"/>
      <c r="C561" s="10"/>
      <c r="D561" s="10"/>
      <c r="E561" s="29"/>
      <c r="F561" s="13"/>
      <c r="G561" s="13"/>
      <c r="H561" s="13"/>
      <c r="I561" s="13"/>
      <c r="J561" s="13"/>
      <c r="K561" s="13"/>
      <c r="L561" s="13"/>
      <c r="M561" s="8"/>
    </row>
    <row r="562">
      <c r="A562" s="10"/>
      <c r="B562" s="10"/>
      <c r="C562" s="10"/>
      <c r="D562" s="10"/>
      <c r="E562" s="29"/>
      <c r="F562" s="13"/>
      <c r="G562" s="13"/>
      <c r="H562" s="13"/>
      <c r="I562" s="13"/>
      <c r="J562" s="13"/>
      <c r="K562" s="13"/>
      <c r="L562" s="13"/>
      <c r="M562" s="8"/>
    </row>
    <row r="563">
      <c r="A563" s="10"/>
      <c r="B563" s="10"/>
      <c r="C563" s="10"/>
      <c r="D563" s="10"/>
      <c r="E563" s="29"/>
      <c r="F563" s="13"/>
      <c r="G563" s="13"/>
      <c r="H563" s="13"/>
      <c r="I563" s="13"/>
      <c r="J563" s="13"/>
      <c r="K563" s="13"/>
      <c r="L563" s="13"/>
      <c r="M563" s="8"/>
    </row>
    <row r="564">
      <c r="A564" s="10"/>
      <c r="B564" s="10"/>
      <c r="C564" s="10"/>
      <c r="D564" s="10"/>
      <c r="E564" s="29"/>
      <c r="F564" s="13"/>
      <c r="G564" s="13"/>
      <c r="H564" s="13"/>
      <c r="I564" s="13"/>
      <c r="J564" s="13"/>
      <c r="K564" s="13"/>
      <c r="L564" s="13"/>
      <c r="M564" s="8"/>
    </row>
    <row r="565">
      <c r="A565" s="10"/>
      <c r="B565" s="10"/>
      <c r="C565" s="10"/>
      <c r="D565" s="10"/>
      <c r="E565" s="29"/>
      <c r="F565" s="13"/>
      <c r="G565" s="13"/>
      <c r="H565" s="13"/>
      <c r="I565" s="13"/>
      <c r="J565" s="13"/>
      <c r="K565" s="13"/>
      <c r="L565" s="13"/>
      <c r="M565" s="8"/>
    </row>
    <row r="566">
      <c r="A566" s="10"/>
      <c r="B566" s="10"/>
      <c r="C566" s="10"/>
      <c r="D566" s="10"/>
      <c r="E566" s="29"/>
      <c r="F566" s="13"/>
      <c r="G566" s="13"/>
      <c r="H566" s="13"/>
      <c r="I566" s="13"/>
      <c r="J566" s="13"/>
      <c r="K566" s="13"/>
      <c r="L566" s="13"/>
      <c r="M566" s="8"/>
    </row>
    <row r="567">
      <c r="A567" s="10"/>
      <c r="B567" s="10"/>
      <c r="C567" s="10"/>
      <c r="D567" s="10"/>
      <c r="E567" s="29"/>
      <c r="F567" s="13"/>
      <c r="G567" s="13"/>
      <c r="H567" s="13"/>
      <c r="I567" s="13"/>
      <c r="J567" s="13"/>
      <c r="K567" s="13"/>
      <c r="L567" s="13"/>
      <c r="M567" s="8"/>
    </row>
    <row r="568">
      <c r="A568" s="10"/>
      <c r="B568" s="10"/>
      <c r="C568" s="10"/>
      <c r="D568" s="10"/>
      <c r="E568" s="29"/>
      <c r="F568" s="13"/>
      <c r="G568" s="13"/>
      <c r="H568" s="13"/>
      <c r="I568" s="13"/>
      <c r="J568" s="13"/>
      <c r="K568" s="13"/>
      <c r="L568" s="13"/>
      <c r="M568" s="8"/>
    </row>
    <row r="569">
      <c r="A569" s="10"/>
      <c r="B569" s="10"/>
      <c r="C569" s="10"/>
      <c r="D569" s="10"/>
      <c r="E569" s="29"/>
      <c r="F569" s="13"/>
      <c r="G569" s="13"/>
      <c r="H569" s="13"/>
      <c r="I569" s="13"/>
      <c r="J569" s="13"/>
      <c r="K569" s="13"/>
      <c r="L569" s="13"/>
      <c r="M569" s="8"/>
    </row>
    <row r="570">
      <c r="A570" s="10"/>
      <c r="B570" s="10"/>
      <c r="C570" s="10"/>
      <c r="D570" s="10"/>
      <c r="E570" s="29"/>
      <c r="F570" s="13"/>
      <c r="G570" s="13"/>
      <c r="H570" s="13"/>
      <c r="I570" s="13"/>
      <c r="J570" s="13"/>
      <c r="K570" s="13"/>
      <c r="L570" s="13"/>
      <c r="M570" s="8"/>
    </row>
    <row r="571">
      <c r="A571" s="10"/>
      <c r="B571" s="10"/>
      <c r="C571" s="10"/>
      <c r="D571" s="10"/>
      <c r="E571" s="29"/>
      <c r="F571" s="13"/>
      <c r="G571" s="13"/>
      <c r="H571" s="13"/>
      <c r="I571" s="13"/>
      <c r="J571" s="13"/>
      <c r="K571" s="13"/>
      <c r="L571" s="13"/>
      <c r="M571" s="8"/>
    </row>
    <row r="572">
      <c r="A572" s="10"/>
      <c r="B572" s="10"/>
      <c r="C572" s="10"/>
      <c r="D572" s="10"/>
      <c r="E572" s="29"/>
      <c r="F572" s="13"/>
      <c r="G572" s="13"/>
      <c r="H572" s="13"/>
      <c r="I572" s="13"/>
      <c r="J572" s="13"/>
      <c r="K572" s="13"/>
      <c r="L572" s="13"/>
      <c r="M572" s="8"/>
    </row>
    <row r="573">
      <c r="A573" s="10"/>
      <c r="B573" s="10"/>
      <c r="C573" s="10"/>
      <c r="D573" s="10"/>
      <c r="E573" s="29"/>
      <c r="F573" s="13"/>
      <c r="G573" s="13"/>
      <c r="H573" s="13"/>
      <c r="I573" s="13"/>
      <c r="J573" s="13"/>
      <c r="K573" s="13"/>
      <c r="L573" s="13"/>
      <c r="M573" s="8"/>
    </row>
    <row r="574">
      <c r="A574" s="10"/>
      <c r="B574" s="10"/>
      <c r="C574" s="10"/>
      <c r="D574" s="10"/>
      <c r="E574" s="29"/>
      <c r="F574" s="13"/>
      <c r="G574" s="13"/>
      <c r="H574" s="13"/>
      <c r="I574" s="13"/>
      <c r="J574" s="13"/>
      <c r="K574" s="13"/>
      <c r="L574" s="13"/>
      <c r="M574" s="8"/>
    </row>
    <row r="575">
      <c r="A575" s="10"/>
      <c r="B575" s="10"/>
      <c r="C575" s="10"/>
      <c r="D575" s="10"/>
      <c r="E575" s="29"/>
      <c r="F575" s="13"/>
      <c r="G575" s="13"/>
      <c r="H575" s="13"/>
      <c r="I575" s="13"/>
      <c r="J575" s="13"/>
      <c r="K575" s="13"/>
      <c r="L575" s="13"/>
      <c r="M575" s="8"/>
    </row>
    <row r="576">
      <c r="A576" s="10"/>
      <c r="B576" s="10"/>
      <c r="C576" s="10"/>
      <c r="D576" s="10"/>
      <c r="E576" s="29"/>
      <c r="F576" s="13"/>
      <c r="G576" s="13"/>
      <c r="H576" s="13"/>
      <c r="I576" s="13"/>
      <c r="J576" s="13"/>
      <c r="K576" s="13"/>
      <c r="L576" s="13"/>
      <c r="M576" s="8"/>
    </row>
    <row r="577">
      <c r="A577" s="10"/>
      <c r="B577" s="10"/>
      <c r="C577" s="10"/>
      <c r="D577" s="10"/>
      <c r="E577" s="29"/>
      <c r="F577" s="13"/>
      <c r="G577" s="13"/>
      <c r="H577" s="13"/>
      <c r="I577" s="13"/>
      <c r="J577" s="13"/>
      <c r="K577" s="13"/>
      <c r="L577" s="13"/>
      <c r="M577" s="8"/>
    </row>
    <row r="578">
      <c r="A578" s="10"/>
      <c r="B578" s="10"/>
      <c r="C578" s="10"/>
      <c r="D578" s="10"/>
      <c r="E578" s="29"/>
      <c r="F578" s="13"/>
      <c r="G578" s="13"/>
      <c r="H578" s="13"/>
      <c r="I578" s="13"/>
      <c r="J578" s="13"/>
      <c r="K578" s="13"/>
      <c r="L578" s="13"/>
      <c r="M578" s="8"/>
    </row>
    <row r="579">
      <c r="A579" s="10"/>
      <c r="B579" s="10"/>
      <c r="C579" s="10"/>
      <c r="D579" s="10"/>
      <c r="E579" s="29"/>
      <c r="F579" s="13"/>
      <c r="G579" s="13"/>
      <c r="H579" s="13"/>
      <c r="I579" s="13"/>
      <c r="J579" s="13"/>
      <c r="K579" s="13"/>
      <c r="L579" s="13"/>
      <c r="M579" s="8"/>
    </row>
    <row r="580">
      <c r="A580" s="10"/>
      <c r="B580" s="10"/>
      <c r="C580" s="10"/>
      <c r="D580" s="10"/>
      <c r="E580" s="29"/>
      <c r="F580" s="13"/>
      <c r="G580" s="13"/>
      <c r="H580" s="13"/>
      <c r="I580" s="13"/>
      <c r="J580" s="13"/>
      <c r="K580" s="13"/>
      <c r="L580" s="13"/>
      <c r="M580" s="8"/>
    </row>
    <row r="581">
      <c r="A581" s="10"/>
      <c r="B581" s="10"/>
      <c r="C581" s="10"/>
      <c r="D581" s="10"/>
      <c r="E581" s="29"/>
      <c r="F581" s="13"/>
      <c r="G581" s="13"/>
      <c r="H581" s="13"/>
      <c r="I581" s="13"/>
      <c r="J581" s="13"/>
      <c r="K581" s="13"/>
      <c r="L581" s="13"/>
      <c r="M581" s="8"/>
    </row>
    <row r="582">
      <c r="A582" s="10"/>
      <c r="B582" s="10"/>
      <c r="C582" s="10"/>
      <c r="D582" s="10"/>
      <c r="E582" s="29"/>
      <c r="F582" s="13"/>
      <c r="G582" s="13"/>
      <c r="H582" s="13"/>
      <c r="I582" s="13"/>
      <c r="J582" s="13"/>
      <c r="K582" s="13"/>
      <c r="L582" s="13"/>
      <c r="M582" s="8"/>
    </row>
    <row r="583">
      <c r="A583" s="10"/>
      <c r="B583" s="10"/>
      <c r="C583" s="10"/>
      <c r="D583" s="10"/>
      <c r="E583" s="29"/>
      <c r="F583" s="13"/>
      <c r="G583" s="13"/>
      <c r="H583" s="13"/>
      <c r="I583" s="13"/>
      <c r="J583" s="13"/>
      <c r="K583" s="13"/>
      <c r="L583" s="13"/>
      <c r="M583" s="8"/>
    </row>
    <row r="584">
      <c r="A584" s="10"/>
      <c r="B584" s="10"/>
      <c r="C584" s="10"/>
      <c r="D584" s="10"/>
      <c r="E584" s="29"/>
      <c r="F584" s="13"/>
      <c r="G584" s="13"/>
      <c r="H584" s="13"/>
      <c r="I584" s="13"/>
      <c r="J584" s="13"/>
      <c r="K584" s="13"/>
      <c r="L584" s="13"/>
      <c r="M584" s="8"/>
    </row>
    <row r="585">
      <c r="A585" s="10"/>
      <c r="B585" s="10"/>
      <c r="C585" s="10"/>
      <c r="D585" s="10"/>
      <c r="E585" s="29"/>
      <c r="F585" s="13"/>
      <c r="G585" s="13"/>
      <c r="H585" s="13"/>
      <c r="I585" s="13"/>
      <c r="J585" s="13"/>
      <c r="K585" s="13"/>
      <c r="L585" s="13"/>
      <c r="M585" s="8"/>
    </row>
    <row r="586">
      <c r="A586" s="10"/>
      <c r="B586" s="10"/>
      <c r="C586" s="10"/>
      <c r="D586" s="10"/>
      <c r="E586" s="29"/>
      <c r="F586" s="13"/>
      <c r="G586" s="13"/>
      <c r="H586" s="13"/>
      <c r="I586" s="13"/>
      <c r="J586" s="13"/>
      <c r="K586" s="13"/>
      <c r="L586" s="13"/>
      <c r="M586" s="8"/>
    </row>
    <row r="587">
      <c r="A587" s="10"/>
      <c r="B587" s="10"/>
      <c r="C587" s="10"/>
      <c r="D587" s="10"/>
      <c r="E587" s="29"/>
      <c r="F587" s="13"/>
      <c r="G587" s="13"/>
      <c r="H587" s="13"/>
      <c r="I587" s="13"/>
      <c r="J587" s="13"/>
      <c r="K587" s="13"/>
      <c r="L587" s="13"/>
      <c r="M587" s="8"/>
    </row>
    <row r="588">
      <c r="A588" s="10"/>
      <c r="B588" s="10"/>
      <c r="C588" s="10"/>
      <c r="D588" s="10"/>
      <c r="E588" s="29"/>
      <c r="F588" s="13"/>
      <c r="G588" s="13"/>
      <c r="H588" s="13"/>
      <c r="I588" s="13"/>
      <c r="J588" s="13"/>
      <c r="K588" s="13"/>
      <c r="L588" s="13"/>
      <c r="M588" s="8"/>
    </row>
    <row r="589">
      <c r="A589" s="10"/>
      <c r="B589" s="10"/>
      <c r="C589" s="10"/>
      <c r="D589" s="10"/>
      <c r="E589" s="29"/>
      <c r="F589" s="13"/>
      <c r="G589" s="13"/>
      <c r="H589" s="13"/>
      <c r="I589" s="13"/>
      <c r="J589" s="13"/>
      <c r="K589" s="13"/>
      <c r="L589" s="13"/>
      <c r="M589" s="8"/>
    </row>
    <row r="590">
      <c r="A590" s="10"/>
      <c r="B590" s="10"/>
      <c r="C590" s="10"/>
      <c r="D590" s="10"/>
      <c r="E590" s="29"/>
      <c r="F590" s="13"/>
      <c r="G590" s="13"/>
      <c r="H590" s="13"/>
      <c r="I590" s="13"/>
      <c r="J590" s="13"/>
      <c r="K590" s="13"/>
      <c r="L590" s="13"/>
      <c r="M590" s="8"/>
    </row>
    <row r="591">
      <c r="A591" s="10"/>
      <c r="B591" s="10"/>
      <c r="C591" s="10"/>
      <c r="D591" s="10"/>
      <c r="E591" s="29"/>
      <c r="F591" s="13"/>
      <c r="G591" s="13"/>
      <c r="H591" s="13"/>
      <c r="I591" s="13"/>
      <c r="J591" s="13"/>
      <c r="K591" s="13"/>
      <c r="L591" s="13"/>
      <c r="M591" s="8"/>
    </row>
    <row r="592">
      <c r="A592" s="10"/>
      <c r="B592" s="10"/>
      <c r="C592" s="10"/>
      <c r="D592" s="10"/>
      <c r="E592" s="29"/>
      <c r="F592" s="13"/>
      <c r="G592" s="13"/>
      <c r="H592" s="13"/>
      <c r="I592" s="13"/>
      <c r="J592" s="13"/>
      <c r="K592" s="13"/>
      <c r="L592" s="13"/>
      <c r="M592" s="8"/>
    </row>
    <row r="593">
      <c r="A593" s="10"/>
      <c r="B593" s="10"/>
      <c r="C593" s="10"/>
      <c r="D593" s="10"/>
      <c r="E593" s="29"/>
      <c r="F593" s="13"/>
      <c r="G593" s="13"/>
      <c r="H593" s="13"/>
      <c r="I593" s="13"/>
      <c r="J593" s="13"/>
      <c r="K593" s="13"/>
      <c r="L593" s="13"/>
      <c r="M593" s="8"/>
    </row>
    <row r="594">
      <c r="A594" s="10"/>
      <c r="B594" s="10"/>
      <c r="C594" s="10"/>
      <c r="D594" s="10"/>
      <c r="E594" s="29"/>
      <c r="F594" s="13"/>
      <c r="G594" s="13"/>
      <c r="H594" s="13"/>
      <c r="I594" s="13"/>
      <c r="J594" s="13"/>
      <c r="K594" s="13"/>
      <c r="L594" s="13"/>
      <c r="M594" s="8"/>
    </row>
    <row r="595">
      <c r="A595" s="10"/>
      <c r="B595" s="10"/>
      <c r="C595" s="10"/>
      <c r="D595" s="10"/>
      <c r="E595" s="29"/>
      <c r="F595" s="13"/>
      <c r="G595" s="13"/>
      <c r="H595" s="13"/>
      <c r="I595" s="13"/>
      <c r="J595" s="13"/>
      <c r="K595" s="13"/>
      <c r="L595" s="13"/>
      <c r="M595" s="8"/>
    </row>
    <row r="596">
      <c r="A596" s="10"/>
      <c r="B596" s="10"/>
      <c r="C596" s="10"/>
      <c r="D596" s="10"/>
      <c r="E596" s="29"/>
      <c r="F596" s="13"/>
      <c r="G596" s="13"/>
      <c r="H596" s="13"/>
      <c r="I596" s="13"/>
      <c r="J596" s="13"/>
      <c r="K596" s="13"/>
      <c r="L596" s="13"/>
      <c r="M596" s="8"/>
    </row>
    <row r="597">
      <c r="A597" s="10"/>
      <c r="B597" s="10"/>
      <c r="C597" s="10"/>
      <c r="D597" s="10"/>
      <c r="E597" s="29"/>
      <c r="F597" s="13"/>
      <c r="G597" s="13"/>
      <c r="H597" s="13"/>
      <c r="I597" s="13"/>
      <c r="J597" s="13"/>
      <c r="K597" s="13"/>
      <c r="L597" s="13"/>
      <c r="M597" s="8"/>
    </row>
    <row r="598">
      <c r="A598" s="10"/>
      <c r="B598" s="10"/>
      <c r="C598" s="10"/>
      <c r="D598" s="10"/>
      <c r="E598" s="29"/>
      <c r="F598" s="13"/>
      <c r="G598" s="13"/>
      <c r="H598" s="13"/>
      <c r="I598" s="13"/>
      <c r="J598" s="13"/>
      <c r="K598" s="13"/>
      <c r="L598" s="13"/>
      <c r="M598" s="8"/>
    </row>
    <row r="599">
      <c r="A599" s="10"/>
      <c r="B599" s="10"/>
      <c r="C599" s="10"/>
      <c r="D599" s="10"/>
      <c r="E599" s="29"/>
      <c r="F599" s="13"/>
      <c r="G599" s="13"/>
      <c r="H599" s="13"/>
      <c r="I599" s="13"/>
      <c r="J599" s="13"/>
      <c r="K599" s="13"/>
      <c r="L599" s="13"/>
      <c r="M599" s="8"/>
    </row>
    <row r="600">
      <c r="A600" s="10"/>
      <c r="B600" s="10"/>
      <c r="C600" s="10"/>
      <c r="D600" s="10"/>
      <c r="E600" s="29"/>
      <c r="F600" s="13"/>
      <c r="G600" s="13"/>
      <c r="H600" s="13"/>
      <c r="I600" s="13"/>
      <c r="J600" s="13"/>
      <c r="K600" s="13"/>
      <c r="L600" s="13"/>
      <c r="M600" s="8"/>
    </row>
    <row r="601">
      <c r="A601" s="10"/>
      <c r="B601" s="10"/>
      <c r="C601" s="10"/>
      <c r="D601" s="10"/>
      <c r="E601" s="29"/>
      <c r="F601" s="13"/>
      <c r="G601" s="13"/>
      <c r="H601" s="13"/>
      <c r="I601" s="13"/>
      <c r="J601" s="13"/>
      <c r="K601" s="13"/>
      <c r="L601" s="13"/>
      <c r="M601" s="8"/>
    </row>
    <row r="602">
      <c r="A602" s="10"/>
      <c r="B602" s="10"/>
      <c r="C602" s="10"/>
      <c r="D602" s="10"/>
      <c r="E602" s="29"/>
      <c r="F602" s="13"/>
      <c r="G602" s="13"/>
      <c r="H602" s="13"/>
      <c r="I602" s="13"/>
      <c r="J602" s="13"/>
      <c r="K602" s="13"/>
      <c r="L602" s="13"/>
      <c r="M602" s="8"/>
    </row>
    <row r="603">
      <c r="A603" s="10"/>
      <c r="B603" s="10"/>
      <c r="C603" s="10"/>
      <c r="D603" s="10"/>
      <c r="E603" s="29"/>
      <c r="F603" s="13"/>
      <c r="G603" s="13"/>
      <c r="H603" s="13"/>
      <c r="I603" s="13"/>
      <c r="J603" s="13"/>
      <c r="K603" s="13"/>
      <c r="L603" s="13"/>
      <c r="M603" s="8"/>
    </row>
    <row r="604">
      <c r="A604" s="10"/>
      <c r="B604" s="10"/>
      <c r="C604" s="10"/>
      <c r="D604" s="10"/>
      <c r="E604" s="29"/>
      <c r="F604" s="13"/>
      <c r="G604" s="13"/>
      <c r="H604" s="13"/>
      <c r="I604" s="13"/>
      <c r="J604" s="13"/>
      <c r="K604" s="13"/>
      <c r="L604" s="13"/>
      <c r="M604" s="8"/>
    </row>
    <row r="605">
      <c r="A605" s="10"/>
      <c r="B605" s="10"/>
      <c r="C605" s="10"/>
      <c r="D605" s="10"/>
      <c r="E605" s="29"/>
      <c r="F605" s="13"/>
      <c r="G605" s="13"/>
      <c r="H605" s="13"/>
      <c r="I605" s="13"/>
      <c r="J605" s="13"/>
      <c r="K605" s="13"/>
      <c r="L605" s="13"/>
      <c r="M605" s="8"/>
    </row>
    <row r="606">
      <c r="A606" s="10"/>
      <c r="B606" s="10"/>
      <c r="C606" s="10"/>
      <c r="D606" s="10"/>
      <c r="E606" s="29"/>
      <c r="F606" s="13"/>
      <c r="G606" s="13"/>
      <c r="H606" s="13"/>
      <c r="I606" s="13"/>
      <c r="J606" s="13"/>
      <c r="K606" s="13"/>
      <c r="L606" s="13"/>
      <c r="M606" s="8"/>
    </row>
    <row r="607">
      <c r="A607" s="10"/>
      <c r="B607" s="10"/>
      <c r="C607" s="10"/>
      <c r="D607" s="10"/>
      <c r="E607" s="29"/>
      <c r="F607" s="13"/>
      <c r="G607" s="13"/>
      <c r="H607" s="13"/>
      <c r="I607" s="13"/>
      <c r="J607" s="13"/>
      <c r="K607" s="13"/>
      <c r="L607" s="13"/>
      <c r="M607" s="8"/>
    </row>
    <row r="608">
      <c r="A608" s="10"/>
      <c r="B608" s="10"/>
      <c r="C608" s="10"/>
      <c r="D608" s="10"/>
      <c r="E608" s="29"/>
      <c r="F608" s="13"/>
      <c r="G608" s="13"/>
      <c r="H608" s="13"/>
      <c r="I608" s="13"/>
      <c r="J608" s="13"/>
      <c r="K608" s="13"/>
      <c r="L608" s="13"/>
      <c r="M608" s="8"/>
    </row>
    <row r="609">
      <c r="A609" s="10"/>
      <c r="B609" s="10"/>
      <c r="C609" s="10"/>
      <c r="D609" s="10"/>
      <c r="E609" s="29"/>
      <c r="F609" s="13"/>
      <c r="G609" s="13"/>
      <c r="H609" s="13"/>
      <c r="I609" s="13"/>
      <c r="J609" s="13"/>
      <c r="K609" s="13"/>
      <c r="L609" s="13"/>
      <c r="M609" s="8"/>
    </row>
    <row r="610">
      <c r="A610" s="10"/>
      <c r="B610" s="10"/>
      <c r="C610" s="10"/>
      <c r="D610" s="10"/>
      <c r="E610" s="29"/>
      <c r="F610" s="13"/>
      <c r="G610" s="13"/>
      <c r="H610" s="13"/>
      <c r="I610" s="13"/>
      <c r="J610" s="13"/>
      <c r="K610" s="13"/>
      <c r="L610" s="13"/>
      <c r="M610" s="8"/>
    </row>
    <row r="611">
      <c r="A611" s="10"/>
      <c r="B611" s="10"/>
      <c r="C611" s="10"/>
      <c r="D611" s="10"/>
      <c r="E611" s="29"/>
      <c r="F611" s="13"/>
      <c r="G611" s="13"/>
      <c r="H611" s="13"/>
      <c r="I611" s="13"/>
      <c r="J611" s="13"/>
      <c r="K611" s="13"/>
      <c r="L611" s="13"/>
      <c r="M611" s="8"/>
    </row>
    <row r="612">
      <c r="A612" s="10"/>
      <c r="B612" s="10"/>
      <c r="C612" s="10"/>
      <c r="D612" s="10"/>
      <c r="E612" s="29"/>
      <c r="F612" s="13"/>
      <c r="G612" s="13"/>
      <c r="H612" s="13"/>
      <c r="I612" s="13"/>
      <c r="J612" s="13"/>
      <c r="K612" s="13"/>
      <c r="L612" s="13"/>
      <c r="M612" s="8"/>
    </row>
    <row r="613">
      <c r="A613" s="10"/>
      <c r="B613" s="10"/>
      <c r="C613" s="10"/>
      <c r="D613" s="10"/>
      <c r="E613" s="29"/>
      <c r="F613" s="13"/>
      <c r="G613" s="13"/>
      <c r="H613" s="13"/>
      <c r="I613" s="13"/>
      <c r="J613" s="13"/>
      <c r="K613" s="13"/>
      <c r="L613" s="13"/>
      <c r="M613" s="8"/>
    </row>
    <row r="614">
      <c r="A614" s="10"/>
      <c r="B614" s="10"/>
      <c r="C614" s="10"/>
      <c r="D614" s="10"/>
      <c r="E614" s="29"/>
      <c r="F614" s="13"/>
      <c r="G614" s="13"/>
      <c r="H614" s="13"/>
      <c r="I614" s="13"/>
      <c r="J614" s="13"/>
      <c r="K614" s="13"/>
      <c r="L614" s="13"/>
      <c r="M614" s="8"/>
    </row>
    <row r="615">
      <c r="A615" s="10"/>
      <c r="B615" s="10"/>
      <c r="C615" s="10"/>
      <c r="D615" s="10"/>
      <c r="E615" s="29"/>
      <c r="F615" s="13"/>
      <c r="G615" s="13"/>
      <c r="H615" s="13"/>
      <c r="I615" s="13"/>
      <c r="J615" s="13"/>
      <c r="K615" s="13"/>
      <c r="L615" s="13"/>
      <c r="M615" s="8"/>
    </row>
    <row r="616">
      <c r="A616" s="10"/>
      <c r="B616" s="10"/>
      <c r="C616" s="10"/>
      <c r="D616" s="10"/>
      <c r="E616" s="29"/>
      <c r="F616" s="13"/>
      <c r="G616" s="13"/>
      <c r="H616" s="13"/>
      <c r="I616" s="13"/>
      <c r="J616" s="13"/>
      <c r="K616" s="13"/>
      <c r="L616" s="13"/>
      <c r="M616" s="8"/>
    </row>
    <row r="617">
      <c r="A617" s="10"/>
      <c r="B617" s="10"/>
      <c r="C617" s="10"/>
      <c r="D617" s="10"/>
      <c r="E617" s="29"/>
      <c r="F617" s="13"/>
      <c r="G617" s="13"/>
      <c r="H617" s="13"/>
      <c r="I617" s="13"/>
      <c r="J617" s="13"/>
      <c r="K617" s="13"/>
      <c r="L617" s="13"/>
      <c r="M617" s="8"/>
    </row>
    <row r="618">
      <c r="A618" s="10"/>
      <c r="B618" s="10"/>
      <c r="C618" s="10"/>
      <c r="D618" s="10"/>
      <c r="E618" s="29"/>
      <c r="F618" s="13"/>
      <c r="G618" s="13"/>
      <c r="H618" s="13"/>
      <c r="I618" s="13"/>
      <c r="J618" s="13"/>
      <c r="K618" s="13"/>
      <c r="L618" s="13"/>
      <c r="M618" s="8"/>
    </row>
    <row r="619">
      <c r="A619" s="10"/>
      <c r="B619" s="10"/>
      <c r="C619" s="10"/>
      <c r="D619" s="10"/>
      <c r="E619" s="29"/>
      <c r="F619" s="13"/>
      <c r="G619" s="13"/>
      <c r="H619" s="13"/>
      <c r="I619" s="13"/>
      <c r="J619" s="13"/>
      <c r="K619" s="13"/>
      <c r="L619" s="13"/>
      <c r="M619" s="8"/>
    </row>
    <row r="620">
      <c r="A620" s="10"/>
      <c r="B620" s="10"/>
      <c r="C620" s="10"/>
      <c r="D620" s="10"/>
      <c r="E620" s="29"/>
      <c r="F620" s="13"/>
      <c r="G620" s="13"/>
      <c r="H620" s="13"/>
      <c r="I620" s="13"/>
      <c r="J620" s="13"/>
      <c r="K620" s="13"/>
      <c r="L620" s="13"/>
      <c r="M620" s="8"/>
    </row>
    <row r="621">
      <c r="A621" s="10"/>
      <c r="B621" s="10"/>
      <c r="C621" s="10"/>
      <c r="D621" s="10"/>
      <c r="E621" s="29"/>
      <c r="F621" s="13"/>
      <c r="G621" s="13"/>
      <c r="H621" s="13"/>
      <c r="I621" s="13"/>
      <c r="J621" s="13"/>
      <c r="K621" s="13"/>
      <c r="L621" s="13"/>
      <c r="M621" s="8"/>
    </row>
    <row r="622">
      <c r="A622" s="10"/>
      <c r="B622" s="10"/>
      <c r="C622" s="10"/>
      <c r="D622" s="10"/>
      <c r="E622" s="29"/>
      <c r="F622" s="13"/>
      <c r="G622" s="13"/>
      <c r="H622" s="13"/>
      <c r="I622" s="13"/>
      <c r="J622" s="13"/>
      <c r="K622" s="13"/>
      <c r="L622" s="13"/>
      <c r="M622" s="8"/>
    </row>
    <row r="623">
      <c r="A623" s="10"/>
      <c r="B623" s="10"/>
      <c r="C623" s="10"/>
      <c r="D623" s="10"/>
      <c r="E623" s="29"/>
      <c r="F623" s="13"/>
      <c r="G623" s="13"/>
      <c r="H623" s="13"/>
      <c r="I623" s="13"/>
      <c r="J623" s="13"/>
      <c r="K623" s="13"/>
      <c r="L623" s="13"/>
      <c r="M623" s="8"/>
    </row>
    <row r="624">
      <c r="A624" s="10"/>
      <c r="B624" s="10"/>
      <c r="C624" s="10"/>
      <c r="D624" s="10"/>
      <c r="E624" s="29"/>
      <c r="F624" s="13"/>
      <c r="G624" s="13"/>
      <c r="H624" s="13"/>
      <c r="I624" s="13"/>
      <c r="J624" s="13"/>
      <c r="K624" s="13"/>
      <c r="L624" s="13"/>
      <c r="M624" s="8"/>
    </row>
    <row r="625">
      <c r="A625" s="10"/>
      <c r="B625" s="10"/>
      <c r="C625" s="10"/>
      <c r="D625" s="10"/>
      <c r="E625" s="29"/>
      <c r="F625" s="13"/>
      <c r="G625" s="13"/>
      <c r="H625" s="13"/>
      <c r="I625" s="13"/>
      <c r="J625" s="13"/>
      <c r="K625" s="13"/>
      <c r="L625" s="13"/>
      <c r="M625" s="8"/>
    </row>
    <row r="626">
      <c r="A626" s="10"/>
      <c r="B626" s="10"/>
      <c r="C626" s="10"/>
      <c r="D626" s="10"/>
      <c r="E626" s="29"/>
      <c r="F626" s="13"/>
      <c r="G626" s="13"/>
      <c r="H626" s="13"/>
      <c r="I626" s="13"/>
      <c r="J626" s="13"/>
      <c r="K626" s="13"/>
      <c r="L626" s="13"/>
      <c r="M626" s="8"/>
    </row>
    <row r="627">
      <c r="A627" s="10"/>
      <c r="B627" s="10"/>
      <c r="C627" s="10"/>
      <c r="D627" s="10"/>
      <c r="E627" s="29"/>
      <c r="F627" s="13"/>
      <c r="G627" s="13"/>
      <c r="H627" s="13"/>
      <c r="I627" s="13"/>
      <c r="J627" s="13"/>
      <c r="K627" s="13"/>
      <c r="L627" s="13"/>
      <c r="M627" s="8"/>
    </row>
    <row r="628">
      <c r="A628" s="10"/>
      <c r="B628" s="10"/>
      <c r="C628" s="10"/>
      <c r="D628" s="10"/>
      <c r="E628" s="29"/>
      <c r="F628" s="13"/>
      <c r="G628" s="13"/>
      <c r="H628" s="13"/>
      <c r="I628" s="13"/>
      <c r="J628" s="13"/>
      <c r="K628" s="13"/>
      <c r="L628" s="13"/>
      <c r="M628" s="8"/>
    </row>
    <row r="629">
      <c r="A629" s="10"/>
      <c r="B629" s="10"/>
      <c r="C629" s="10"/>
      <c r="D629" s="10"/>
      <c r="E629" s="29"/>
      <c r="F629" s="13"/>
      <c r="G629" s="13"/>
      <c r="H629" s="13"/>
      <c r="I629" s="13"/>
      <c r="J629" s="13"/>
      <c r="K629" s="13"/>
      <c r="L629" s="13"/>
      <c r="M629" s="8"/>
    </row>
    <row r="630">
      <c r="A630" s="10"/>
      <c r="B630" s="10"/>
      <c r="C630" s="10"/>
      <c r="D630" s="10"/>
      <c r="E630" s="29"/>
      <c r="F630" s="13"/>
      <c r="G630" s="13"/>
      <c r="H630" s="13"/>
      <c r="I630" s="13"/>
      <c r="J630" s="13"/>
      <c r="K630" s="13"/>
      <c r="L630" s="13"/>
      <c r="M630" s="8"/>
    </row>
    <row r="631">
      <c r="A631" s="10"/>
      <c r="B631" s="10"/>
      <c r="C631" s="10"/>
      <c r="D631" s="10"/>
      <c r="E631" s="29"/>
      <c r="F631" s="13"/>
      <c r="G631" s="13"/>
      <c r="H631" s="13"/>
      <c r="I631" s="13"/>
      <c r="J631" s="13"/>
      <c r="K631" s="13"/>
      <c r="L631" s="13"/>
      <c r="M631" s="8"/>
    </row>
    <row r="632">
      <c r="A632" s="10"/>
      <c r="B632" s="10"/>
      <c r="C632" s="10"/>
      <c r="D632" s="10"/>
      <c r="E632" s="29"/>
      <c r="F632" s="13"/>
      <c r="G632" s="13"/>
      <c r="H632" s="13"/>
      <c r="I632" s="13"/>
      <c r="J632" s="13"/>
      <c r="K632" s="13"/>
      <c r="L632" s="13"/>
      <c r="M632" s="8"/>
    </row>
    <row r="633">
      <c r="A633" s="10"/>
      <c r="B633" s="10"/>
      <c r="C633" s="10"/>
      <c r="D633" s="10"/>
      <c r="E633" s="29"/>
      <c r="F633" s="13"/>
      <c r="G633" s="13"/>
      <c r="H633" s="13"/>
      <c r="I633" s="13"/>
      <c r="J633" s="13"/>
      <c r="K633" s="13"/>
      <c r="L633" s="13"/>
      <c r="M633" s="8"/>
    </row>
    <row r="634">
      <c r="A634" s="10"/>
      <c r="B634" s="10"/>
      <c r="C634" s="10"/>
      <c r="D634" s="10"/>
      <c r="E634" s="29"/>
      <c r="F634" s="13"/>
      <c r="G634" s="13"/>
      <c r="H634" s="13"/>
      <c r="I634" s="13"/>
      <c r="J634" s="13"/>
      <c r="K634" s="13"/>
      <c r="L634" s="13"/>
      <c r="M634" s="8"/>
    </row>
    <row r="635">
      <c r="A635" s="10"/>
      <c r="B635" s="10"/>
      <c r="C635" s="10"/>
      <c r="D635" s="10"/>
      <c r="E635" s="29"/>
      <c r="F635" s="13"/>
      <c r="G635" s="13"/>
      <c r="H635" s="13"/>
      <c r="I635" s="13"/>
      <c r="J635" s="13"/>
      <c r="K635" s="13"/>
      <c r="L635" s="13"/>
      <c r="M635" s="8"/>
    </row>
    <row r="636">
      <c r="A636" s="10"/>
      <c r="B636" s="10"/>
      <c r="C636" s="10"/>
      <c r="D636" s="10"/>
      <c r="E636" s="29"/>
      <c r="F636" s="13"/>
      <c r="G636" s="13"/>
      <c r="H636" s="13"/>
      <c r="I636" s="13"/>
      <c r="J636" s="13"/>
      <c r="K636" s="13"/>
      <c r="L636" s="13"/>
      <c r="M636" s="8"/>
    </row>
    <row r="637">
      <c r="A637" s="10"/>
      <c r="B637" s="10"/>
      <c r="C637" s="10"/>
      <c r="D637" s="10"/>
      <c r="E637" s="29"/>
      <c r="F637" s="13"/>
      <c r="G637" s="13"/>
      <c r="H637" s="13"/>
      <c r="I637" s="13"/>
      <c r="J637" s="13"/>
      <c r="K637" s="13"/>
      <c r="L637" s="13"/>
      <c r="M637" s="8"/>
    </row>
    <row r="638">
      <c r="A638" s="10"/>
      <c r="B638" s="10"/>
      <c r="C638" s="10"/>
      <c r="D638" s="10"/>
      <c r="E638" s="29"/>
      <c r="F638" s="13"/>
      <c r="G638" s="13"/>
      <c r="H638" s="13"/>
      <c r="I638" s="13"/>
      <c r="J638" s="13"/>
      <c r="K638" s="13"/>
      <c r="L638" s="13"/>
      <c r="M638" s="8"/>
    </row>
    <row r="639">
      <c r="A639" s="10"/>
      <c r="B639" s="10"/>
      <c r="C639" s="10"/>
      <c r="D639" s="10"/>
      <c r="E639" s="29"/>
      <c r="F639" s="13"/>
      <c r="G639" s="13"/>
      <c r="H639" s="13"/>
      <c r="I639" s="13"/>
      <c r="J639" s="13"/>
      <c r="K639" s="13"/>
      <c r="L639" s="13"/>
      <c r="M639" s="8"/>
    </row>
    <row r="640">
      <c r="A640" s="10"/>
      <c r="B640" s="10"/>
      <c r="C640" s="10"/>
      <c r="D640" s="10"/>
      <c r="E640" s="29"/>
      <c r="F640" s="13"/>
      <c r="G640" s="13"/>
      <c r="H640" s="13"/>
      <c r="I640" s="13"/>
      <c r="J640" s="13"/>
      <c r="K640" s="13"/>
      <c r="L640" s="13"/>
      <c r="M640" s="8"/>
    </row>
    <row r="641">
      <c r="A641" s="10"/>
      <c r="B641" s="10"/>
      <c r="C641" s="10"/>
      <c r="D641" s="10"/>
      <c r="E641" s="29"/>
      <c r="F641" s="13"/>
      <c r="G641" s="13"/>
      <c r="H641" s="13"/>
      <c r="I641" s="13"/>
      <c r="J641" s="13"/>
      <c r="K641" s="13"/>
      <c r="L641" s="13"/>
      <c r="M641" s="8"/>
    </row>
    <row r="642">
      <c r="A642" s="10"/>
      <c r="B642" s="10"/>
      <c r="C642" s="10"/>
      <c r="D642" s="10"/>
      <c r="E642" s="29"/>
      <c r="F642" s="13"/>
      <c r="G642" s="13"/>
      <c r="H642" s="13"/>
      <c r="I642" s="13"/>
      <c r="J642" s="13"/>
      <c r="K642" s="13"/>
      <c r="L642" s="13"/>
      <c r="M642" s="8"/>
    </row>
    <row r="643">
      <c r="A643" s="10"/>
      <c r="B643" s="10"/>
      <c r="C643" s="10"/>
      <c r="D643" s="10"/>
      <c r="E643" s="29"/>
      <c r="F643" s="13"/>
      <c r="G643" s="13"/>
      <c r="H643" s="13"/>
      <c r="I643" s="13"/>
      <c r="J643" s="13"/>
      <c r="K643" s="13"/>
      <c r="L643" s="13"/>
      <c r="M643" s="8"/>
    </row>
    <row r="644">
      <c r="A644" s="10"/>
      <c r="B644" s="10"/>
      <c r="C644" s="10"/>
      <c r="D644" s="10"/>
      <c r="E644" s="29"/>
      <c r="F644" s="13"/>
      <c r="G644" s="13"/>
      <c r="H644" s="13"/>
      <c r="I644" s="13"/>
      <c r="J644" s="13"/>
      <c r="K644" s="13"/>
      <c r="L644" s="13"/>
      <c r="M644" s="8"/>
    </row>
    <row r="645">
      <c r="A645" s="10"/>
      <c r="B645" s="10"/>
      <c r="C645" s="10"/>
      <c r="D645" s="10"/>
      <c r="E645" s="29"/>
      <c r="F645" s="13"/>
      <c r="G645" s="13"/>
      <c r="H645" s="13"/>
      <c r="I645" s="13"/>
      <c r="J645" s="13"/>
      <c r="K645" s="13"/>
      <c r="L645" s="13"/>
      <c r="M645" s="8"/>
    </row>
    <row r="646">
      <c r="A646" s="10"/>
      <c r="B646" s="10"/>
      <c r="C646" s="10"/>
      <c r="D646" s="10"/>
      <c r="E646" s="29"/>
      <c r="F646" s="13"/>
      <c r="G646" s="13"/>
      <c r="H646" s="13"/>
      <c r="I646" s="13"/>
      <c r="J646" s="13"/>
      <c r="K646" s="13"/>
      <c r="L646" s="13"/>
      <c r="M646" s="8"/>
    </row>
    <row r="647">
      <c r="A647" s="10"/>
      <c r="B647" s="10"/>
      <c r="C647" s="10"/>
      <c r="D647" s="10"/>
      <c r="E647" s="29"/>
      <c r="F647" s="13"/>
      <c r="G647" s="13"/>
      <c r="H647" s="13"/>
      <c r="I647" s="13"/>
      <c r="J647" s="13"/>
      <c r="K647" s="13"/>
      <c r="L647" s="13"/>
      <c r="M647" s="8"/>
    </row>
    <row r="648">
      <c r="A648" s="10"/>
      <c r="B648" s="10"/>
      <c r="C648" s="10"/>
      <c r="D648" s="10"/>
      <c r="E648" s="29"/>
      <c r="F648" s="13"/>
      <c r="G648" s="13"/>
      <c r="H648" s="13"/>
      <c r="I648" s="13"/>
      <c r="J648" s="13"/>
      <c r="K648" s="13"/>
      <c r="L648" s="13"/>
      <c r="M648" s="8"/>
    </row>
    <row r="649">
      <c r="A649" s="10"/>
      <c r="B649" s="10"/>
      <c r="C649" s="10"/>
      <c r="D649" s="10"/>
      <c r="E649" s="29"/>
      <c r="F649" s="13"/>
      <c r="G649" s="13"/>
      <c r="H649" s="13"/>
      <c r="I649" s="13"/>
      <c r="J649" s="13"/>
      <c r="K649" s="13"/>
      <c r="L649" s="13"/>
      <c r="M649" s="8"/>
    </row>
    <row r="650">
      <c r="A650" s="10"/>
      <c r="B650" s="10"/>
      <c r="C650" s="10"/>
      <c r="D650" s="10"/>
      <c r="E650" s="29"/>
      <c r="F650" s="13"/>
      <c r="G650" s="13"/>
      <c r="H650" s="13"/>
      <c r="I650" s="13"/>
      <c r="J650" s="13"/>
      <c r="K650" s="13"/>
      <c r="L650" s="13"/>
      <c r="M650" s="8"/>
    </row>
    <row r="651">
      <c r="A651" s="10"/>
      <c r="B651" s="10"/>
      <c r="C651" s="10"/>
      <c r="D651" s="10"/>
      <c r="E651" s="29"/>
      <c r="F651" s="13"/>
      <c r="G651" s="13"/>
      <c r="H651" s="13"/>
      <c r="I651" s="13"/>
      <c r="J651" s="13"/>
      <c r="K651" s="13"/>
      <c r="L651" s="13"/>
      <c r="M651" s="8"/>
    </row>
    <row r="652">
      <c r="A652" s="10"/>
      <c r="B652" s="10"/>
      <c r="C652" s="10"/>
      <c r="D652" s="10"/>
      <c r="E652" s="29"/>
      <c r="F652" s="13"/>
      <c r="G652" s="13"/>
      <c r="H652" s="13"/>
      <c r="I652" s="13"/>
      <c r="J652" s="13"/>
      <c r="K652" s="13"/>
      <c r="L652" s="13"/>
      <c r="M652" s="8"/>
    </row>
    <row r="653">
      <c r="A653" s="10"/>
      <c r="B653" s="10"/>
      <c r="C653" s="10"/>
      <c r="D653" s="10"/>
      <c r="E653" s="29"/>
      <c r="F653" s="13"/>
      <c r="G653" s="13"/>
      <c r="H653" s="13"/>
      <c r="I653" s="13"/>
      <c r="J653" s="13"/>
      <c r="K653" s="13"/>
      <c r="L653" s="13"/>
      <c r="M653" s="8"/>
    </row>
    <row r="654">
      <c r="A654" s="10"/>
      <c r="B654" s="10"/>
      <c r="C654" s="10"/>
      <c r="D654" s="10"/>
      <c r="E654" s="29"/>
      <c r="F654" s="13"/>
      <c r="G654" s="13"/>
      <c r="H654" s="13"/>
      <c r="I654" s="13"/>
      <c r="J654" s="13"/>
      <c r="K654" s="13"/>
      <c r="L654" s="13"/>
      <c r="M654" s="8"/>
    </row>
    <row r="655">
      <c r="A655" s="10"/>
      <c r="B655" s="10"/>
      <c r="C655" s="10"/>
      <c r="D655" s="10"/>
      <c r="E655" s="29"/>
      <c r="F655" s="13"/>
      <c r="G655" s="13"/>
      <c r="H655" s="13"/>
      <c r="I655" s="13"/>
      <c r="J655" s="13"/>
      <c r="K655" s="13"/>
      <c r="L655" s="13"/>
      <c r="M655" s="8"/>
    </row>
    <row r="656">
      <c r="A656" s="10"/>
      <c r="B656" s="10"/>
      <c r="C656" s="10"/>
      <c r="D656" s="10"/>
      <c r="E656" s="29"/>
      <c r="F656" s="13"/>
      <c r="G656" s="13"/>
      <c r="H656" s="13"/>
      <c r="I656" s="13"/>
      <c r="J656" s="13"/>
      <c r="K656" s="13"/>
      <c r="L656" s="13"/>
      <c r="M656" s="8"/>
    </row>
    <row r="657">
      <c r="A657" s="10"/>
      <c r="B657" s="10"/>
      <c r="C657" s="10"/>
      <c r="D657" s="10"/>
      <c r="E657" s="29"/>
      <c r="F657" s="13"/>
      <c r="G657" s="13"/>
      <c r="H657" s="13"/>
      <c r="I657" s="13"/>
      <c r="J657" s="13"/>
      <c r="K657" s="13"/>
      <c r="L657" s="13"/>
      <c r="M657" s="8"/>
    </row>
    <row r="658">
      <c r="A658" s="10"/>
      <c r="B658" s="10"/>
      <c r="C658" s="10"/>
      <c r="D658" s="10"/>
      <c r="E658" s="29"/>
      <c r="F658" s="13"/>
      <c r="G658" s="13"/>
      <c r="H658" s="13"/>
      <c r="I658" s="13"/>
      <c r="J658" s="13"/>
      <c r="K658" s="13"/>
      <c r="L658" s="13"/>
      <c r="M658" s="8"/>
    </row>
    <row r="659">
      <c r="A659" s="10"/>
      <c r="B659" s="10"/>
      <c r="C659" s="10"/>
      <c r="D659" s="10"/>
      <c r="E659" s="29"/>
      <c r="F659" s="13"/>
      <c r="G659" s="13"/>
      <c r="H659" s="13"/>
      <c r="I659" s="13"/>
      <c r="J659" s="13"/>
      <c r="K659" s="13"/>
      <c r="L659" s="13"/>
      <c r="M659" s="8"/>
    </row>
    <row r="660">
      <c r="A660" s="10"/>
      <c r="B660" s="10"/>
      <c r="C660" s="10"/>
      <c r="D660" s="10"/>
      <c r="E660" s="29"/>
      <c r="F660" s="13"/>
      <c r="G660" s="13"/>
      <c r="H660" s="13"/>
      <c r="I660" s="13"/>
      <c r="J660" s="13"/>
      <c r="K660" s="13"/>
      <c r="L660" s="13"/>
      <c r="M660" s="8"/>
    </row>
    <row r="661">
      <c r="A661" s="10"/>
      <c r="B661" s="10"/>
      <c r="C661" s="10"/>
      <c r="D661" s="10"/>
      <c r="E661" s="29"/>
      <c r="F661" s="13"/>
      <c r="G661" s="13"/>
      <c r="H661" s="13"/>
      <c r="I661" s="13"/>
      <c r="J661" s="13"/>
      <c r="K661" s="13"/>
      <c r="L661" s="13"/>
      <c r="M661" s="8"/>
    </row>
    <row r="662">
      <c r="A662" s="10"/>
      <c r="B662" s="10"/>
      <c r="C662" s="10"/>
      <c r="D662" s="10"/>
      <c r="E662" s="29"/>
      <c r="F662" s="13"/>
      <c r="G662" s="13"/>
      <c r="H662" s="13"/>
      <c r="I662" s="13"/>
      <c r="J662" s="13"/>
      <c r="K662" s="13"/>
      <c r="L662" s="13"/>
      <c r="M662" s="8"/>
    </row>
    <row r="663">
      <c r="A663" s="10"/>
      <c r="B663" s="10"/>
      <c r="C663" s="10"/>
      <c r="D663" s="10"/>
      <c r="E663" s="29"/>
      <c r="F663" s="13"/>
      <c r="G663" s="13"/>
      <c r="H663" s="13"/>
      <c r="I663" s="13"/>
      <c r="J663" s="13"/>
      <c r="K663" s="13"/>
      <c r="L663" s="13"/>
      <c r="M663" s="8"/>
    </row>
    <row r="664">
      <c r="A664" s="10"/>
      <c r="B664" s="10"/>
      <c r="C664" s="10"/>
      <c r="D664" s="10"/>
      <c r="E664" s="29"/>
      <c r="F664" s="13"/>
      <c r="G664" s="13"/>
      <c r="H664" s="13"/>
      <c r="I664" s="13"/>
      <c r="J664" s="13"/>
      <c r="K664" s="13"/>
      <c r="L664" s="13"/>
      <c r="M664" s="8"/>
    </row>
    <row r="665">
      <c r="A665" s="10"/>
      <c r="B665" s="10"/>
      <c r="C665" s="10"/>
      <c r="D665" s="10"/>
      <c r="E665" s="29"/>
      <c r="F665" s="13"/>
      <c r="G665" s="13"/>
      <c r="H665" s="13"/>
      <c r="I665" s="13"/>
      <c r="J665" s="13"/>
      <c r="K665" s="13"/>
      <c r="L665" s="13"/>
      <c r="M665" s="8"/>
    </row>
    <row r="666">
      <c r="A666" s="10"/>
      <c r="B666" s="10"/>
      <c r="C666" s="10"/>
      <c r="D666" s="10"/>
      <c r="E666" s="29"/>
      <c r="F666" s="13"/>
      <c r="G666" s="13"/>
      <c r="H666" s="13"/>
      <c r="I666" s="13"/>
      <c r="J666" s="13"/>
      <c r="K666" s="13"/>
      <c r="L666" s="13"/>
      <c r="M666" s="8"/>
    </row>
    <row r="667">
      <c r="A667" s="10"/>
      <c r="B667" s="10"/>
      <c r="C667" s="10"/>
      <c r="D667" s="10"/>
      <c r="E667" s="29"/>
      <c r="F667" s="13"/>
      <c r="G667" s="13"/>
      <c r="H667" s="13"/>
      <c r="I667" s="13"/>
      <c r="J667" s="13"/>
      <c r="K667" s="13"/>
      <c r="L667" s="13"/>
      <c r="M667" s="8"/>
    </row>
    <row r="668">
      <c r="A668" s="10"/>
      <c r="B668" s="10"/>
      <c r="C668" s="10"/>
      <c r="D668" s="10"/>
      <c r="E668" s="29"/>
      <c r="F668" s="13"/>
      <c r="G668" s="13"/>
      <c r="H668" s="13"/>
      <c r="I668" s="13"/>
      <c r="J668" s="13"/>
      <c r="K668" s="13"/>
      <c r="L668" s="13"/>
      <c r="M668" s="8"/>
    </row>
    <row r="669">
      <c r="A669" s="10"/>
      <c r="B669" s="10"/>
      <c r="C669" s="10"/>
      <c r="D669" s="10"/>
      <c r="E669" s="29"/>
      <c r="F669" s="13"/>
      <c r="G669" s="13"/>
      <c r="H669" s="13"/>
      <c r="I669" s="13"/>
      <c r="J669" s="13"/>
      <c r="K669" s="13"/>
      <c r="L669" s="13"/>
      <c r="M669" s="8"/>
    </row>
    <row r="670">
      <c r="A670" s="10"/>
      <c r="B670" s="10"/>
      <c r="C670" s="10"/>
      <c r="D670" s="10"/>
      <c r="E670" s="29"/>
      <c r="F670" s="13"/>
      <c r="G670" s="13"/>
      <c r="H670" s="13"/>
      <c r="I670" s="13"/>
      <c r="J670" s="13"/>
      <c r="K670" s="13"/>
      <c r="L670" s="13"/>
      <c r="M670" s="8"/>
    </row>
    <row r="671">
      <c r="A671" s="10"/>
      <c r="B671" s="10"/>
      <c r="C671" s="10"/>
      <c r="D671" s="10"/>
      <c r="E671" s="29"/>
      <c r="F671" s="13"/>
      <c r="G671" s="13"/>
      <c r="H671" s="13"/>
      <c r="I671" s="13"/>
      <c r="J671" s="13"/>
      <c r="K671" s="13"/>
      <c r="L671" s="13"/>
      <c r="M671" s="8"/>
    </row>
    <row r="672">
      <c r="A672" s="10"/>
      <c r="B672" s="10"/>
      <c r="C672" s="10"/>
      <c r="D672" s="10"/>
      <c r="E672" s="29"/>
      <c r="F672" s="13"/>
      <c r="G672" s="13"/>
      <c r="H672" s="13"/>
      <c r="I672" s="13"/>
      <c r="J672" s="13"/>
      <c r="K672" s="13"/>
      <c r="L672" s="13"/>
      <c r="M672" s="8"/>
    </row>
    <row r="673">
      <c r="A673" s="10"/>
      <c r="B673" s="10"/>
      <c r="C673" s="10"/>
      <c r="D673" s="10"/>
      <c r="E673" s="29"/>
      <c r="F673" s="13"/>
      <c r="G673" s="13"/>
      <c r="H673" s="13"/>
      <c r="I673" s="13"/>
      <c r="J673" s="13"/>
      <c r="K673" s="13"/>
      <c r="L673" s="13"/>
      <c r="M673" s="8"/>
    </row>
    <row r="674">
      <c r="A674" s="10"/>
      <c r="B674" s="10"/>
      <c r="C674" s="10"/>
      <c r="D674" s="10"/>
      <c r="E674" s="29"/>
      <c r="F674" s="13"/>
      <c r="G674" s="13"/>
      <c r="H674" s="13"/>
      <c r="I674" s="13"/>
      <c r="J674" s="13"/>
      <c r="K674" s="13"/>
      <c r="L674" s="13"/>
      <c r="M674" s="8"/>
    </row>
    <row r="675">
      <c r="A675" s="10"/>
      <c r="B675" s="10"/>
      <c r="C675" s="10"/>
      <c r="D675" s="10"/>
      <c r="E675" s="29"/>
      <c r="F675" s="13"/>
      <c r="G675" s="13"/>
      <c r="H675" s="13"/>
      <c r="I675" s="13"/>
      <c r="J675" s="13"/>
      <c r="K675" s="13"/>
      <c r="L675" s="13"/>
      <c r="M675" s="8"/>
    </row>
    <row r="676">
      <c r="A676" s="10"/>
      <c r="B676" s="10"/>
      <c r="C676" s="10"/>
      <c r="D676" s="10"/>
      <c r="E676" s="29"/>
      <c r="F676" s="13"/>
      <c r="G676" s="13"/>
      <c r="H676" s="13"/>
      <c r="I676" s="13"/>
      <c r="J676" s="13"/>
      <c r="K676" s="13"/>
      <c r="L676" s="13"/>
      <c r="M676" s="8"/>
    </row>
    <row r="677">
      <c r="A677" s="10"/>
      <c r="B677" s="10"/>
      <c r="C677" s="10"/>
      <c r="D677" s="10"/>
      <c r="E677" s="29"/>
      <c r="F677" s="13"/>
      <c r="G677" s="13"/>
      <c r="H677" s="13"/>
      <c r="I677" s="13"/>
      <c r="J677" s="13"/>
      <c r="K677" s="13"/>
      <c r="L677" s="13"/>
      <c r="M677" s="8"/>
    </row>
    <row r="678">
      <c r="A678" s="10"/>
      <c r="B678" s="10"/>
      <c r="C678" s="10"/>
      <c r="D678" s="10"/>
      <c r="E678" s="29"/>
      <c r="F678" s="13"/>
      <c r="G678" s="13"/>
      <c r="H678" s="13"/>
      <c r="I678" s="13"/>
      <c r="J678" s="13"/>
      <c r="K678" s="13"/>
      <c r="L678" s="13"/>
      <c r="M678" s="8"/>
    </row>
    <row r="679">
      <c r="A679" s="10"/>
      <c r="B679" s="10"/>
      <c r="C679" s="10"/>
      <c r="D679" s="10"/>
      <c r="E679" s="29"/>
      <c r="F679" s="13"/>
      <c r="G679" s="13"/>
      <c r="H679" s="13"/>
      <c r="I679" s="13"/>
      <c r="J679" s="13"/>
      <c r="K679" s="13"/>
      <c r="L679" s="13"/>
      <c r="M679" s="8"/>
    </row>
    <row r="680">
      <c r="A680" s="10"/>
      <c r="B680" s="10"/>
      <c r="C680" s="10"/>
      <c r="D680" s="10"/>
      <c r="E680" s="29"/>
      <c r="F680" s="13"/>
      <c r="G680" s="13"/>
      <c r="H680" s="13"/>
      <c r="I680" s="13"/>
      <c r="J680" s="13"/>
      <c r="K680" s="13"/>
      <c r="L680" s="13"/>
      <c r="M680" s="8"/>
    </row>
    <row r="681">
      <c r="A681" s="10"/>
      <c r="B681" s="10"/>
      <c r="C681" s="10"/>
      <c r="D681" s="10"/>
      <c r="E681" s="29"/>
      <c r="F681" s="13"/>
      <c r="G681" s="13"/>
      <c r="H681" s="13"/>
      <c r="I681" s="13"/>
      <c r="J681" s="13"/>
      <c r="K681" s="13"/>
      <c r="L681" s="13"/>
      <c r="M681" s="8"/>
    </row>
    <row r="682">
      <c r="A682" s="10"/>
      <c r="B682" s="10"/>
      <c r="C682" s="10"/>
      <c r="D682" s="10"/>
      <c r="E682" s="29"/>
      <c r="F682" s="13"/>
      <c r="G682" s="13"/>
      <c r="H682" s="13"/>
      <c r="I682" s="13"/>
      <c r="J682" s="13"/>
      <c r="K682" s="13"/>
      <c r="L682" s="13"/>
      <c r="M682" s="8"/>
    </row>
    <row r="683">
      <c r="A683" s="10"/>
      <c r="B683" s="10"/>
      <c r="C683" s="10"/>
      <c r="D683" s="10"/>
      <c r="E683" s="29"/>
      <c r="F683" s="13"/>
      <c r="G683" s="13"/>
      <c r="H683" s="13"/>
      <c r="I683" s="13"/>
      <c r="J683" s="13"/>
      <c r="K683" s="13"/>
      <c r="L683" s="13"/>
      <c r="M683" s="8"/>
    </row>
    <row r="684">
      <c r="A684" s="10"/>
      <c r="B684" s="10"/>
      <c r="C684" s="10"/>
      <c r="D684" s="10"/>
      <c r="E684" s="29"/>
      <c r="F684" s="13"/>
      <c r="G684" s="13"/>
      <c r="H684" s="13"/>
      <c r="I684" s="13"/>
      <c r="J684" s="13"/>
      <c r="K684" s="13"/>
      <c r="L684" s="13"/>
      <c r="M684" s="8"/>
    </row>
    <row r="685">
      <c r="A685" s="10"/>
      <c r="B685" s="10"/>
      <c r="C685" s="10"/>
      <c r="D685" s="10"/>
      <c r="E685" s="29"/>
      <c r="F685" s="13"/>
      <c r="G685" s="13"/>
      <c r="H685" s="13"/>
      <c r="I685" s="13"/>
      <c r="J685" s="13"/>
      <c r="K685" s="13"/>
      <c r="L685" s="13"/>
      <c r="M685" s="8"/>
    </row>
    <row r="686">
      <c r="A686" s="10"/>
      <c r="B686" s="10"/>
      <c r="C686" s="10"/>
      <c r="D686" s="10"/>
      <c r="E686" s="29"/>
      <c r="F686" s="13"/>
      <c r="G686" s="13"/>
      <c r="H686" s="13"/>
      <c r="I686" s="13"/>
      <c r="J686" s="13"/>
      <c r="K686" s="13"/>
      <c r="L686" s="13"/>
      <c r="M686" s="8"/>
    </row>
    <row r="687">
      <c r="A687" s="10"/>
      <c r="B687" s="10"/>
      <c r="C687" s="10"/>
      <c r="D687" s="10"/>
      <c r="E687" s="29"/>
      <c r="F687" s="13"/>
      <c r="G687" s="13"/>
      <c r="H687" s="13"/>
      <c r="I687" s="13"/>
      <c r="J687" s="13"/>
      <c r="K687" s="13"/>
      <c r="L687" s="13"/>
      <c r="M687" s="8"/>
    </row>
    <row r="688">
      <c r="A688" s="10"/>
      <c r="B688" s="10"/>
      <c r="C688" s="10"/>
      <c r="D688" s="10"/>
      <c r="E688" s="29"/>
      <c r="F688" s="13"/>
      <c r="G688" s="13"/>
      <c r="H688" s="13"/>
      <c r="I688" s="13"/>
      <c r="J688" s="13"/>
      <c r="K688" s="13"/>
      <c r="L688" s="13"/>
      <c r="M688" s="8"/>
    </row>
    <row r="689">
      <c r="A689" s="10"/>
      <c r="B689" s="10"/>
      <c r="C689" s="10"/>
      <c r="D689" s="10"/>
      <c r="E689" s="29"/>
      <c r="F689" s="13"/>
      <c r="G689" s="13"/>
      <c r="H689" s="13"/>
      <c r="I689" s="13"/>
      <c r="J689" s="13"/>
      <c r="K689" s="13"/>
      <c r="L689" s="13"/>
      <c r="M689" s="8"/>
    </row>
    <row r="690">
      <c r="A690" s="10"/>
      <c r="B690" s="10"/>
      <c r="C690" s="10"/>
      <c r="D690" s="10"/>
      <c r="E690" s="29"/>
      <c r="F690" s="13"/>
      <c r="G690" s="13"/>
      <c r="H690" s="13"/>
      <c r="I690" s="13"/>
      <c r="J690" s="13"/>
      <c r="K690" s="13"/>
      <c r="L690" s="13"/>
      <c r="M690" s="8"/>
    </row>
    <row r="691">
      <c r="A691" s="10"/>
      <c r="B691" s="10"/>
      <c r="C691" s="10"/>
      <c r="D691" s="10"/>
      <c r="E691" s="29"/>
      <c r="F691" s="13"/>
      <c r="G691" s="13"/>
      <c r="H691" s="13"/>
      <c r="I691" s="13"/>
      <c r="J691" s="13"/>
      <c r="K691" s="13"/>
      <c r="L691" s="13"/>
      <c r="M691" s="8"/>
    </row>
    <row r="692">
      <c r="A692" s="10"/>
      <c r="B692" s="10"/>
      <c r="C692" s="10"/>
      <c r="D692" s="10"/>
      <c r="E692" s="29"/>
      <c r="F692" s="13"/>
      <c r="G692" s="13"/>
      <c r="H692" s="13"/>
      <c r="I692" s="13"/>
      <c r="J692" s="13"/>
      <c r="K692" s="13"/>
      <c r="L692" s="13"/>
      <c r="M692" s="8"/>
    </row>
    <row r="693">
      <c r="A693" s="10"/>
      <c r="B693" s="10"/>
      <c r="C693" s="10"/>
      <c r="D693" s="10"/>
      <c r="E693" s="29"/>
      <c r="F693" s="13"/>
      <c r="G693" s="13"/>
      <c r="H693" s="13"/>
      <c r="I693" s="13"/>
      <c r="J693" s="13"/>
      <c r="K693" s="13"/>
      <c r="L693" s="13"/>
      <c r="M693" s="8"/>
    </row>
    <row r="694">
      <c r="A694" s="10"/>
      <c r="B694" s="10"/>
      <c r="C694" s="10"/>
      <c r="D694" s="10"/>
      <c r="E694" s="29"/>
      <c r="F694" s="13"/>
      <c r="G694" s="13"/>
      <c r="H694" s="13"/>
      <c r="I694" s="13"/>
      <c r="J694" s="13"/>
      <c r="K694" s="13"/>
      <c r="L694" s="13"/>
      <c r="M694" s="8"/>
    </row>
    <row r="695">
      <c r="A695" s="10"/>
      <c r="B695" s="10"/>
      <c r="C695" s="10"/>
      <c r="D695" s="10"/>
      <c r="E695" s="29"/>
      <c r="F695" s="13"/>
      <c r="G695" s="13"/>
      <c r="H695" s="13"/>
      <c r="I695" s="13"/>
      <c r="J695" s="13"/>
      <c r="K695" s="13"/>
      <c r="L695" s="13"/>
      <c r="M695" s="8"/>
    </row>
    <row r="696">
      <c r="A696" s="10"/>
      <c r="B696" s="10"/>
      <c r="C696" s="10"/>
      <c r="D696" s="10"/>
      <c r="E696" s="29"/>
      <c r="F696" s="13"/>
      <c r="G696" s="13"/>
      <c r="H696" s="13"/>
      <c r="I696" s="13"/>
      <c r="J696" s="13"/>
      <c r="K696" s="13"/>
      <c r="L696" s="13"/>
      <c r="M696" s="8"/>
    </row>
    <row r="697">
      <c r="A697" s="10"/>
      <c r="B697" s="10"/>
      <c r="C697" s="10"/>
      <c r="D697" s="10"/>
      <c r="E697" s="29"/>
      <c r="F697" s="13"/>
      <c r="G697" s="13"/>
      <c r="H697" s="13"/>
      <c r="I697" s="13"/>
      <c r="J697" s="13"/>
      <c r="K697" s="13"/>
      <c r="L697" s="13"/>
      <c r="M697" s="8"/>
    </row>
    <row r="698">
      <c r="A698" s="10"/>
      <c r="B698" s="10"/>
      <c r="C698" s="10"/>
      <c r="D698" s="10"/>
      <c r="E698" s="29"/>
      <c r="F698" s="13"/>
      <c r="G698" s="13"/>
      <c r="H698" s="13"/>
      <c r="I698" s="13"/>
      <c r="J698" s="13"/>
      <c r="K698" s="13"/>
      <c r="L698" s="13"/>
      <c r="M698" s="8"/>
    </row>
    <row r="699">
      <c r="A699" s="10"/>
      <c r="B699" s="10"/>
      <c r="C699" s="10"/>
      <c r="D699" s="10"/>
      <c r="E699" s="29"/>
      <c r="F699" s="13"/>
      <c r="G699" s="13"/>
      <c r="H699" s="13"/>
      <c r="I699" s="13"/>
      <c r="J699" s="13"/>
      <c r="K699" s="13"/>
      <c r="L699" s="13"/>
      <c r="M699" s="8"/>
    </row>
    <row r="700">
      <c r="A700" s="10"/>
      <c r="B700" s="10"/>
      <c r="C700" s="10"/>
      <c r="D700" s="10"/>
      <c r="E700" s="29"/>
      <c r="F700" s="13"/>
      <c r="G700" s="13"/>
      <c r="H700" s="13"/>
      <c r="I700" s="13"/>
      <c r="J700" s="13"/>
      <c r="K700" s="13"/>
      <c r="L700" s="13"/>
      <c r="M700" s="8"/>
    </row>
    <row r="701">
      <c r="A701" s="10"/>
      <c r="B701" s="10"/>
      <c r="C701" s="10"/>
      <c r="D701" s="10"/>
      <c r="E701" s="29"/>
      <c r="F701" s="13"/>
      <c r="G701" s="13"/>
      <c r="H701" s="13"/>
      <c r="I701" s="13"/>
      <c r="J701" s="13"/>
      <c r="K701" s="13"/>
      <c r="L701" s="13"/>
      <c r="M701" s="8"/>
    </row>
    <row r="702">
      <c r="A702" s="10"/>
      <c r="B702" s="10"/>
      <c r="C702" s="10"/>
      <c r="D702" s="10"/>
      <c r="E702" s="29"/>
      <c r="F702" s="13"/>
      <c r="G702" s="13"/>
      <c r="H702" s="13"/>
      <c r="I702" s="13"/>
      <c r="J702" s="13"/>
      <c r="K702" s="13"/>
      <c r="L702" s="13"/>
      <c r="M702" s="8"/>
    </row>
    <row r="703">
      <c r="A703" s="10"/>
      <c r="B703" s="10"/>
      <c r="C703" s="10"/>
      <c r="D703" s="10"/>
      <c r="E703" s="29"/>
      <c r="F703" s="13"/>
      <c r="G703" s="13"/>
      <c r="H703" s="13"/>
      <c r="I703" s="13"/>
      <c r="J703" s="13"/>
      <c r="K703" s="13"/>
      <c r="L703" s="13"/>
      <c r="M703" s="8"/>
    </row>
    <row r="704">
      <c r="A704" s="10"/>
      <c r="B704" s="10"/>
      <c r="C704" s="10"/>
      <c r="D704" s="10"/>
      <c r="E704" s="29"/>
      <c r="F704" s="13"/>
      <c r="G704" s="13"/>
      <c r="H704" s="13"/>
      <c r="I704" s="13"/>
      <c r="J704" s="13"/>
      <c r="K704" s="13"/>
      <c r="L704" s="13"/>
      <c r="M704" s="8"/>
    </row>
    <row r="705">
      <c r="A705" s="10"/>
      <c r="B705" s="10"/>
      <c r="C705" s="10"/>
      <c r="D705" s="10"/>
      <c r="E705" s="29"/>
      <c r="F705" s="13"/>
      <c r="G705" s="13"/>
      <c r="H705" s="13"/>
      <c r="I705" s="13"/>
      <c r="J705" s="13"/>
      <c r="K705" s="13"/>
      <c r="L705" s="13"/>
      <c r="M705" s="8"/>
    </row>
    <row r="706">
      <c r="A706" s="10"/>
      <c r="B706" s="10"/>
      <c r="C706" s="10"/>
      <c r="D706" s="10"/>
      <c r="E706" s="29"/>
      <c r="F706" s="13"/>
      <c r="G706" s="13"/>
      <c r="H706" s="13"/>
      <c r="I706" s="13"/>
      <c r="J706" s="13"/>
      <c r="K706" s="13"/>
      <c r="L706" s="13"/>
      <c r="M706" s="8"/>
    </row>
    <row r="707">
      <c r="A707" s="10"/>
      <c r="B707" s="10"/>
      <c r="C707" s="10"/>
      <c r="D707" s="10"/>
      <c r="E707" s="29"/>
      <c r="F707" s="13"/>
      <c r="G707" s="13"/>
      <c r="H707" s="13"/>
      <c r="I707" s="13"/>
      <c r="J707" s="13"/>
      <c r="K707" s="13"/>
      <c r="L707" s="13"/>
      <c r="M707" s="8"/>
    </row>
    <row r="708">
      <c r="A708" s="10"/>
      <c r="B708" s="10"/>
      <c r="C708" s="10"/>
      <c r="D708" s="10"/>
      <c r="E708" s="29"/>
      <c r="F708" s="13"/>
      <c r="G708" s="13"/>
      <c r="H708" s="13"/>
      <c r="I708" s="13"/>
      <c r="J708" s="13"/>
      <c r="K708" s="13"/>
      <c r="L708" s="13"/>
      <c r="M708" s="8"/>
    </row>
    <row r="709">
      <c r="A709" s="10"/>
      <c r="B709" s="10"/>
      <c r="C709" s="10"/>
      <c r="D709" s="10"/>
      <c r="E709" s="29"/>
      <c r="F709" s="13"/>
      <c r="G709" s="13"/>
      <c r="H709" s="13"/>
      <c r="I709" s="13"/>
      <c r="J709" s="13"/>
      <c r="K709" s="13"/>
      <c r="L709" s="13"/>
      <c r="M709" s="8"/>
    </row>
    <row r="710">
      <c r="A710" s="10"/>
      <c r="B710" s="10"/>
      <c r="C710" s="10"/>
      <c r="D710" s="10"/>
      <c r="E710" s="29"/>
      <c r="F710" s="13"/>
      <c r="G710" s="13"/>
      <c r="H710" s="13"/>
      <c r="I710" s="13"/>
      <c r="J710" s="13"/>
      <c r="K710" s="13"/>
      <c r="L710" s="13"/>
      <c r="M710" s="8"/>
    </row>
    <row r="711">
      <c r="A711" s="10"/>
      <c r="B711" s="10"/>
      <c r="C711" s="10"/>
      <c r="D711" s="10"/>
      <c r="E711" s="29"/>
      <c r="F711" s="13"/>
      <c r="G711" s="13"/>
      <c r="H711" s="13"/>
      <c r="I711" s="13"/>
      <c r="J711" s="13"/>
      <c r="K711" s="13"/>
      <c r="L711" s="13"/>
      <c r="M711" s="8"/>
    </row>
    <row r="712">
      <c r="A712" s="10"/>
      <c r="B712" s="10"/>
      <c r="C712" s="10"/>
      <c r="D712" s="10"/>
      <c r="E712" s="29"/>
      <c r="F712" s="13"/>
      <c r="G712" s="13"/>
      <c r="H712" s="13"/>
      <c r="I712" s="13"/>
      <c r="J712" s="13"/>
      <c r="K712" s="13"/>
      <c r="L712" s="13"/>
      <c r="M712" s="8"/>
    </row>
    <row r="713">
      <c r="A713" s="10"/>
      <c r="B713" s="10"/>
      <c r="C713" s="10"/>
      <c r="D713" s="10"/>
      <c r="E713" s="29"/>
      <c r="F713" s="13"/>
      <c r="G713" s="13"/>
      <c r="H713" s="13"/>
      <c r="I713" s="13"/>
      <c r="J713" s="13"/>
      <c r="K713" s="13"/>
      <c r="L713" s="13"/>
      <c r="M713" s="8"/>
    </row>
    <row r="714">
      <c r="A714" s="10"/>
      <c r="B714" s="10"/>
      <c r="C714" s="10"/>
      <c r="D714" s="10"/>
      <c r="E714" s="29"/>
      <c r="F714" s="13"/>
      <c r="G714" s="13"/>
      <c r="H714" s="13"/>
      <c r="I714" s="13"/>
      <c r="J714" s="13"/>
      <c r="K714" s="13"/>
      <c r="L714" s="13"/>
      <c r="M714" s="8"/>
    </row>
    <row r="715">
      <c r="A715" s="10"/>
      <c r="B715" s="10"/>
      <c r="C715" s="10"/>
      <c r="D715" s="10"/>
      <c r="E715" s="29"/>
      <c r="F715" s="13"/>
      <c r="G715" s="13"/>
      <c r="H715" s="13"/>
      <c r="I715" s="13"/>
      <c r="J715" s="13"/>
      <c r="K715" s="13"/>
      <c r="L715" s="13"/>
      <c r="M715" s="8"/>
    </row>
    <row r="716">
      <c r="A716" s="10"/>
      <c r="B716" s="10"/>
      <c r="C716" s="10"/>
      <c r="D716" s="10"/>
      <c r="E716" s="29"/>
      <c r="F716" s="13"/>
      <c r="G716" s="13"/>
      <c r="H716" s="13"/>
      <c r="I716" s="13"/>
      <c r="J716" s="13"/>
      <c r="K716" s="13"/>
      <c r="L716" s="13"/>
      <c r="M716" s="8"/>
    </row>
    <row r="717">
      <c r="A717" s="10"/>
      <c r="B717" s="10"/>
      <c r="C717" s="10"/>
      <c r="D717" s="10"/>
      <c r="E717" s="29"/>
      <c r="F717" s="13"/>
      <c r="G717" s="13"/>
      <c r="H717" s="13"/>
      <c r="I717" s="13"/>
      <c r="J717" s="13"/>
      <c r="K717" s="13"/>
      <c r="L717" s="13"/>
      <c r="M717" s="8"/>
    </row>
    <row r="718">
      <c r="A718" s="10"/>
      <c r="B718" s="10"/>
      <c r="C718" s="10"/>
      <c r="D718" s="10"/>
      <c r="E718" s="29"/>
      <c r="F718" s="13"/>
      <c r="G718" s="13"/>
      <c r="H718" s="13"/>
      <c r="I718" s="13"/>
      <c r="J718" s="13"/>
      <c r="K718" s="13"/>
      <c r="L718" s="13"/>
      <c r="M718" s="8"/>
    </row>
    <row r="719">
      <c r="A719" s="10"/>
      <c r="B719" s="10"/>
      <c r="C719" s="10"/>
      <c r="D719" s="10"/>
      <c r="E719" s="29"/>
      <c r="F719" s="13"/>
      <c r="G719" s="13"/>
      <c r="H719" s="13"/>
      <c r="I719" s="13"/>
      <c r="J719" s="13"/>
      <c r="K719" s="13"/>
      <c r="L719" s="13"/>
      <c r="M719" s="8"/>
    </row>
    <row r="720">
      <c r="A720" s="10"/>
      <c r="B720" s="10"/>
      <c r="C720" s="10"/>
      <c r="D720" s="10"/>
      <c r="E720" s="29"/>
      <c r="F720" s="13"/>
      <c r="G720" s="13"/>
      <c r="H720" s="13"/>
      <c r="I720" s="13"/>
      <c r="J720" s="13"/>
      <c r="K720" s="13"/>
      <c r="L720" s="13"/>
      <c r="M720" s="8"/>
    </row>
    <row r="721">
      <c r="A721" s="10"/>
      <c r="B721" s="10"/>
      <c r="C721" s="10"/>
      <c r="D721" s="10"/>
      <c r="E721" s="29"/>
      <c r="F721" s="13"/>
      <c r="G721" s="13"/>
      <c r="H721" s="13"/>
      <c r="I721" s="13"/>
      <c r="J721" s="13"/>
      <c r="K721" s="13"/>
      <c r="L721" s="13"/>
      <c r="M721" s="8"/>
    </row>
    <row r="722">
      <c r="A722" s="10"/>
      <c r="B722" s="10"/>
      <c r="C722" s="10"/>
      <c r="D722" s="10"/>
      <c r="E722" s="29"/>
      <c r="F722" s="13"/>
      <c r="G722" s="13"/>
      <c r="H722" s="13"/>
      <c r="I722" s="13"/>
      <c r="J722" s="13"/>
      <c r="K722" s="13"/>
      <c r="L722" s="13"/>
      <c r="M722" s="8"/>
    </row>
    <row r="723">
      <c r="A723" s="10"/>
      <c r="B723" s="10"/>
      <c r="C723" s="10"/>
      <c r="D723" s="10"/>
      <c r="E723" s="29"/>
      <c r="F723" s="13"/>
      <c r="G723" s="13"/>
      <c r="H723" s="13"/>
      <c r="I723" s="13"/>
      <c r="J723" s="13"/>
      <c r="K723" s="13"/>
      <c r="L723" s="13"/>
      <c r="M723" s="8"/>
    </row>
    <row r="724">
      <c r="A724" s="10"/>
      <c r="B724" s="10"/>
      <c r="C724" s="10"/>
      <c r="D724" s="10"/>
      <c r="E724" s="29"/>
      <c r="F724" s="13"/>
      <c r="G724" s="13"/>
      <c r="H724" s="13"/>
      <c r="I724" s="13"/>
      <c r="J724" s="13"/>
      <c r="K724" s="13"/>
      <c r="L724" s="13"/>
      <c r="M724" s="8"/>
    </row>
    <row r="725">
      <c r="A725" s="10"/>
      <c r="B725" s="10"/>
      <c r="C725" s="10"/>
      <c r="D725" s="10"/>
      <c r="E725" s="29"/>
      <c r="F725" s="13"/>
      <c r="G725" s="13"/>
      <c r="H725" s="13"/>
      <c r="I725" s="13"/>
      <c r="J725" s="13"/>
      <c r="K725" s="13"/>
      <c r="L725" s="13"/>
      <c r="M725" s="8"/>
    </row>
    <row r="726">
      <c r="A726" s="10"/>
      <c r="B726" s="10"/>
      <c r="C726" s="10"/>
      <c r="D726" s="10"/>
      <c r="E726" s="29"/>
      <c r="F726" s="13"/>
      <c r="G726" s="13"/>
      <c r="H726" s="13"/>
      <c r="I726" s="13"/>
      <c r="J726" s="13"/>
      <c r="K726" s="13"/>
      <c r="L726" s="13"/>
      <c r="M726" s="8"/>
    </row>
    <row r="727">
      <c r="A727" s="10"/>
      <c r="B727" s="10"/>
      <c r="C727" s="10"/>
      <c r="D727" s="10"/>
      <c r="E727" s="29"/>
      <c r="F727" s="13"/>
      <c r="G727" s="13"/>
      <c r="H727" s="13"/>
      <c r="I727" s="13"/>
      <c r="J727" s="13"/>
      <c r="K727" s="13"/>
      <c r="L727" s="13"/>
      <c r="M727" s="8"/>
    </row>
    <row r="728">
      <c r="A728" s="10"/>
      <c r="B728" s="10"/>
      <c r="C728" s="10"/>
      <c r="D728" s="10"/>
      <c r="E728" s="29"/>
      <c r="F728" s="13"/>
      <c r="G728" s="13"/>
      <c r="H728" s="13"/>
      <c r="I728" s="13"/>
      <c r="J728" s="13"/>
      <c r="K728" s="13"/>
      <c r="L728" s="13"/>
      <c r="M728" s="8"/>
    </row>
    <row r="729">
      <c r="A729" s="10"/>
      <c r="B729" s="10"/>
      <c r="C729" s="10"/>
      <c r="D729" s="10"/>
      <c r="E729" s="29"/>
      <c r="F729" s="13"/>
      <c r="G729" s="13"/>
      <c r="H729" s="13"/>
      <c r="I729" s="13"/>
      <c r="J729" s="13"/>
      <c r="K729" s="13"/>
      <c r="L729" s="13"/>
      <c r="M729" s="8"/>
    </row>
    <row r="730">
      <c r="A730" s="10"/>
      <c r="B730" s="10"/>
      <c r="C730" s="10"/>
      <c r="D730" s="10"/>
      <c r="E730" s="29"/>
      <c r="F730" s="13"/>
      <c r="G730" s="13"/>
      <c r="H730" s="13"/>
      <c r="I730" s="13"/>
      <c r="J730" s="13"/>
      <c r="K730" s="13"/>
      <c r="L730" s="13"/>
      <c r="M730" s="8"/>
    </row>
    <row r="731">
      <c r="A731" s="10"/>
      <c r="B731" s="10"/>
      <c r="C731" s="10"/>
      <c r="D731" s="10"/>
      <c r="E731" s="29"/>
      <c r="F731" s="13"/>
      <c r="G731" s="13"/>
      <c r="H731" s="13"/>
      <c r="I731" s="13"/>
      <c r="J731" s="13"/>
      <c r="K731" s="13"/>
      <c r="L731" s="13"/>
      <c r="M731" s="8"/>
    </row>
    <row r="732">
      <c r="A732" s="10"/>
      <c r="B732" s="10"/>
      <c r="C732" s="10"/>
      <c r="D732" s="10"/>
      <c r="E732" s="29"/>
      <c r="F732" s="13"/>
      <c r="G732" s="13"/>
      <c r="H732" s="13"/>
      <c r="I732" s="13"/>
      <c r="J732" s="13"/>
      <c r="K732" s="13"/>
      <c r="L732" s="13"/>
      <c r="M732" s="8"/>
    </row>
    <row r="733">
      <c r="A733" s="10"/>
      <c r="B733" s="10"/>
      <c r="C733" s="10"/>
      <c r="D733" s="10"/>
      <c r="E733" s="29"/>
      <c r="F733" s="13"/>
      <c r="G733" s="13"/>
      <c r="H733" s="13"/>
      <c r="I733" s="13"/>
      <c r="J733" s="13"/>
      <c r="K733" s="13"/>
      <c r="L733" s="13"/>
      <c r="M733" s="8"/>
    </row>
    <row r="734">
      <c r="A734" s="10"/>
      <c r="B734" s="10"/>
      <c r="C734" s="10"/>
      <c r="D734" s="10"/>
      <c r="E734" s="29"/>
      <c r="F734" s="13"/>
      <c r="G734" s="13"/>
      <c r="H734" s="13"/>
      <c r="I734" s="13"/>
      <c r="J734" s="13"/>
      <c r="K734" s="13"/>
      <c r="L734" s="13"/>
      <c r="M734" s="8"/>
    </row>
    <row r="735">
      <c r="A735" s="10"/>
      <c r="B735" s="10"/>
      <c r="C735" s="10"/>
      <c r="D735" s="10"/>
      <c r="E735" s="29"/>
      <c r="F735" s="13"/>
      <c r="G735" s="13"/>
      <c r="H735" s="13"/>
      <c r="I735" s="13"/>
      <c r="J735" s="13"/>
      <c r="K735" s="13"/>
      <c r="L735" s="13"/>
      <c r="M735" s="8"/>
    </row>
    <row r="736">
      <c r="A736" s="10"/>
      <c r="B736" s="10"/>
      <c r="C736" s="10"/>
      <c r="D736" s="10"/>
      <c r="E736" s="29"/>
      <c r="F736" s="13"/>
      <c r="G736" s="13"/>
      <c r="H736" s="13"/>
      <c r="I736" s="13"/>
      <c r="J736" s="13"/>
      <c r="K736" s="13"/>
      <c r="L736" s="13"/>
      <c r="M736" s="8"/>
    </row>
    <row r="737">
      <c r="A737" s="10"/>
      <c r="B737" s="10"/>
      <c r="C737" s="10"/>
      <c r="D737" s="10"/>
      <c r="E737" s="29"/>
      <c r="F737" s="13"/>
      <c r="G737" s="13"/>
      <c r="H737" s="13"/>
      <c r="I737" s="13"/>
      <c r="J737" s="13"/>
      <c r="K737" s="13"/>
      <c r="L737" s="13"/>
      <c r="M737" s="8"/>
    </row>
    <row r="738">
      <c r="A738" s="10"/>
      <c r="B738" s="10"/>
      <c r="C738" s="10"/>
      <c r="D738" s="10"/>
      <c r="E738" s="29"/>
      <c r="F738" s="13"/>
      <c r="G738" s="13"/>
      <c r="H738" s="13"/>
      <c r="I738" s="13"/>
      <c r="J738" s="13"/>
      <c r="K738" s="13"/>
      <c r="L738" s="13"/>
      <c r="M738" s="8"/>
    </row>
    <row r="739">
      <c r="A739" s="10"/>
      <c r="B739" s="10"/>
      <c r="C739" s="10"/>
      <c r="D739" s="10"/>
      <c r="E739" s="29"/>
      <c r="F739" s="13"/>
      <c r="G739" s="13"/>
      <c r="H739" s="13"/>
      <c r="I739" s="13"/>
      <c r="J739" s="13"/>
      <c r="K739" s="13"/>
      <c r="L739" s="13"/>
      <c r="M739" s="8"/>
    </row>
    <row r="740">
      <c r="A740" s="10"/>
      <c r="B740" s="10"/>
      <c r="C740" s="10"/>
      <c r="D740" s="10"/>
      <c r="E740" s="29"/>
      <c r="F740" s="13"/>
      <c r="G740" s="13"/>
      <c r="H740" s="13"/>
      <c r="I740" s="13"/>
      <c r="J740" s="13"/>
      <c r="K740" s="13"/>
      <c r="L740" s="13"/>
      <c r="M740" s="8"/>
    </row>
    <row r="741">
      <c r="A741" s="10"/>
      <c r="B741" s="10"/>
      <c r="C741" s="10"/>
      <c r="D741" s="10"/>
      <c r="E741" s="29"/>
      <c r="F741" s="13"/>
      <c r="G741" s="13"/>
      <c r="H741" s="13"/>
      <c r="I741" s="13"/>
      <c r="J741" s="13"/>
      <c r="K741" s="13"/>
      <c r="L741" s="13"/>
      <c r="M741" s="8"/>
    </row>
    <row r="742">
      <c r="A742" s="10"/>
      <c r="B742" s="10"/>
      <c r="C742" s="10"/>
      <c r="D742" s="10"/>
      <c r="E742" s="29"/>
      <c r="F742" s="13"/>
      <c r="G742" s="13"/>
      <c r="H742" s="13"/>
      <c r="I742" s="13"/>
      <c r="J742" s="13"/>
      <c r="K742" s="13"/>
      <c r="L742" s="13"/>
      <c r="M742" s="8"/>
    </row>
    <row r="743">
      <c r="A743" s="10"/>
      <c r="B743" s="10"/>
      <c r="C743" s="10"/>
      <c r="D743" s="10"/>
      <c r="E743" s="29"/>
      <c r="F743" s="13"/>
      <c r="G743" s="13"/>
      <c r="H743" s="13"/>
      <c r="I743" s="13"/>
      <c r="J743" s="13"/>
      <c r="K743" s="13"/>
      <c r="L743" s="13"/>
      <c r="M743" s="8"/>
    </row>
    <row r="744">
      <c r="A744" s="10"/>
      <c r="B744" s="10"/>
      <c r="C744" s="10"/>
      <c r="D744" s="10"/>
      <c r="E744" s="29"/>
      <c r="F744" s="13"/>
      <c r="G744" s="13"/>
      <c r="H744" s="13"/>
      <c r="I744" s="13"/>
      <c r="J744" s="13"/>
      <c r="K744" s="13"/>
      <c r="L744" s="13"/>
      <c r="M744" s="8"/>
    </row>
    <row r="745">
      <c r="A745" s="10"/>
      <c r="B745" s="10"/>
      <c r="C745" s="10"/>
      <c r="D745" s="10"/>
      <c r="E745" s="29"/>
      <c r="F745" s="13"/>
      <c r="G745" s="13"/>
      <c r="H745" s="13"/>
      <c r="I745" s="13"/>
      <c r="J745" s="13"/>
      <c r="K745" s="13"/>
      <c r="L745" s="13"/>
      <c r="M745" s="8"/>
    </row>
    <row r="746">
      <c r="A746" s="10"/>
      <c r="B746" s="10"/>
      <c r="C746" s="10"/>
      <c r="D746" s="10"/>
      <c r="E746" s="29"/>
      <c r="F746" s="13"/>
      <c r="G746" s="13"/>
      <c r="H746" s="13"/>
      <c r="I746" s="13"/>
      <c r="J746" s="13"/>
      <c r="K746" s="13"/>
      <c r="L746" s="13"/>
      <c r="M746" s="8"/>
    </row>
    <row r="747">
      <c r="A747" s="10"/>
      <c r="B747" s="10"/>
      <c r="C747" s="10"/>
      <c r="D747" s="10"/>
      <c r="E747" s="29"/>
      <c r="F747" s="13"/>
      <c r="G747" s="13"/>
      <c r="H747" s="13"/>
      <c r="I747" s="13"/>
      <c r="J747" s="13"/>
      <c r="K747" s="13"/>
      <c r="L747" s="13"/>
      <c r="M747" s="8"/>
    </row>
    <row r="748">
      <c r="A748" s="10"/>
      <c r="B748" s="10"/>
      <c r="C748" s="10"/>
      <c r="D748" s="10"/>
      <c r="E748" s="29"/>
      <c r="F748" s="13"/>
      <c r="G748" s="13"/>
      <c r="H748" s="13"/>
      <c r="I748" s="13"/>
      <c r="J748" s="13"/>
      <c r="K748" s="13"/>
      <c r="L748" s="13"/>
      <c r="M748" s="8"/>
    </row>
    <row r="749">
      <c r="A749" s="10"/>
      <c r="B749" s="10"/>
      <c r="C749" s="10"/>
      <c r="D749" s="10"/>
      <c r="E749" s="29"/>
      <c r="F749" s="13"/>
      <c r="G749" s="13"/>
      <c r="H749" s="13"/>
      <c r="I749" s="13"/>
      <c r="J749" s="13"/>
      <c r="K749" s="13"/>
      <c r="L749" s="13"/>
      <c r="M749" s="8"/>
    </row>
    <row r="750">
      <c r="A750" s="10"/>
      <c r="B750" s="10"/>
      <c r="C750" s="10"/>
      <c r="D750" s="10"/>
      <c r="E750" s="29"/>
      <c r="F750" s="13"/>
      <c r="G750" s="13"/>
      <c r="H750" s="13"/>
      <c r="I750" s="13"/>
      <c r="J750" s="13"/>
      <c r="K750" s="13"/>
      <c r="L750" s="13"/>
      <c r="M750" s="8"/>
    </row>
    <row r="751">
      <c r="A751" s="10"/>
      <c r="B751" s="10"/>
      <c r="C751" s="10"/>
      <c r="D751" s="10"/>
      <c r="E751" s="29"/>
      <c r="F751" s="13"/>
      <c r="G751" s="13"/>
      <c r="H751" s="13"/>
      <c r="I751" s="13"/>
      <c r="J751" s="13"/>
      <c r="K751" s="13"/>
      <c r="L751" s="13"/>
      <c r="M751" s="8"/>
    </row>
    <row r="752">
      <c r="A752" s="10"/>
      <c r="B752" s="10"/>
      <c r="C752" s="10"/>
      <c r="D752" s="10"/>
      <c r="E752" s="29"/>
      <c r="F752" s="13"/>
      <c r="G752" s="13"/>
      <c r="H752" s="13"/>
      <c r="I752" s="13"/>
      <c r="J752" s="13"/>
      <c r="K752" s="13"/>
      <c r="L752" s="13"/>
      <c r="M752" s="8"/>
    </row>
    <row r="753">
      <c r="A753" s="10"/>
      <c r="B753" s="10"/>
      <c r="C753" s="10"/>
      <c r="D753" s="10"/>
      <c r="E753" s="29"/>
      <c r="F753" s="13"/>
      <c r="G753" s="13"/>
      <c r="H753" s="13"/>
      <c r="I753" s="13"/>
      <c r="J753" s="13"/>
      <c r="K753" s="13"/>
      <c r="L753" s="13"/>
      <c r="M753" s="8"/>
    </row>
    <row r="754">
      <c r="A754" s="10"/>
      <c r="B754" s="10"/>
      <c r="C754" s="10"/>
      <c r="D754" s="10"/>
      <c r="E754" s="29"/>
      <c r="F754" s="13"/>
      <c r="G754" s="13"/>
      <c r="H754" s="13"/>
      <c r="I754" s="13"/>
      <c r="J754" s="13"/>
      <c r="K754" s="13"/>
      <c r="L754" s="13"/>
      <c r="M754" s="8"/>
    </row>
    <row r="755">
      <c r="A755" s="10"/>
      <c r="B755" s="10"/>
      <c r="C755" s="10"/>
      <c r="D755" s="10"/>
      <c r="E755" s="29"/>
      <c r="F755" s="13"/>
      <c r="G755" s="13"/>
      <c r="H755" s="13"/>
      <c r="I755" s="13"/>
      <c r="J755" s="13"/>
      <c r="K755" s="13"/>
      <c r="L755" s="13"/>
      <c r="M755" s="8"/>
    </row>
    <row r="756">
      <c r="A756" s="10"/>
      <c r="B756" s="10"/>
      <c r="C756" s="10"/>
      <c r="D756" s="10"/>
      <c r="E756" s="29"/>
      <c r="F756" s="13"/>
      <c r="G756" s="13"/>
      <c r="H756" s="13"/>
      <c r="I756" s="13"/>
      <c r="J756" s="13"/>
      <c r="K756" s="13"/>
      <c r="L756" s="13"/>
      <c r="M756" s="8"/>
    </row>
    <row r="757">
      <c r="A757" s="10"/>
      <c r="B757" s="10"/>
      <c r="C757" s="10"/>
      <c r="D757" s="10"/>
      <c r="E757" s="29"/>
      <c r="F757" s="13"/>
      <c r="G757" s="13"/>
      <c r="H757" s="13"/>
      <c r="I757" s="13"/>
      <c r="J757" s="13"/>
      <c r="K757" s="13"/>
      <c r="L757" s="13"/>
      <c r="M757" s="8"/>
    </row>
    <row r="758">
      <c r="A758" s="10"/>
      <c r="B758" s="10"/>
      <c r="C758" s="10"/>
      <c r="D758" s="10"/>
      <c r="E758" s="29"/>
      <c r="F758" s="13"/>
      <c r="G758" s="13"/>
      <c r="H758" s="13"/>
      <c r="I758" s="13"/>
      <c r="J758" s="13"/>
      <c r="K758" s="13"/>
      <c r="L758" s="13"/>
      <c r="M758" s="8"/>
    </row>
    <row r="759">
      <c r="A759" s="10"/>
      <c r="B759" s="10"/>
      <c r="C759" s="10"/>
      <c r="D759" s="10"/>
      <c r="E759" s="29"/>
      <c r="F759" s="13"/>
      <c r="G759" s="13"/>
      <c r="H759" s="13"/>
      <c r="I759" s="13"/>
      <c r="J759" s="13"/>
      <c r="K759" s="13"/>
      <c r="L759" s="13"/>
      <c r="M759" s="8"/>
    </row>
    <row r="760">
      <c r="A760" s="10"/>
      <c r="B760" s="10"/>
      <c r="C760" s="10"/>
      <c r="D760" s="10"/>
      <c r="E760" s="29"/>
      <c r="F760" s="13"/>
      <c r="G760" s="13"/>
      <c r="H760" s="13"/>
      <c r="I760" s="13"/>
      <c r="J760" s="13"/>
      <c r="K760" s="13"/>
      <c r="L760" s="13"/>
      <c r="M760" s="8"/>
    </row>
    <row r="761">
      <c r="A761" s="10"/>
      <c r="B761" s="10"/>
      <c r="C761" s="10"/>
      <c r="D761" s="10"/>
      <c r="E761" s="29"/>
      <c r="F761" s="13"/>
      <c r="G761" s="13"/>
      <c r="H761" s="13"/>
      <c r="I761" s="13"/>
      <c r="J761" s="13"/>
      <c r="K761" s="13"/>
      <c r="L761" s="13"/>
      <c r="M761" s="8"/>
    </row>
    <row r="762">
      <c r="A762" s="10"/>
      <c r="B762" s="10"/>
      <c r="C762" s="10"/>
      <c r="D762" s="10"/>
      <c r="E762" s="29"/>
      <c r="F762" s="13"/>
      <c r="G762" s="13"/>
      <c r="H762" s="13"/>
      <c r="I762" s="13"/>
      <c r="J762" s="13"/>
      <c r="K762" s="13"/>
      <c r="L762" s="13"/>
      <c r="M762" s="8"/>
    </row>
    <row r="763">
      <c r="A763" s="10"/>
      <c r="B763" s="10"/>
      <c r="C763" s="10"/>
      <c r="D763" s="10"/>
      <c r="E763" s="29"/>
      <c r="F763" s="13"/>
      <c r="G763" s="13"/>
      <c r="H763" s="13"/>
      <c r="I763" s="13"/>
      <c r="J763" s="13"/>
      <c r="K763" s="13"/>
      <c r="L763" s="13"/>
      <c r="M763" s="8"/>
    </row>
    <row r="764">
      <c r="A764" s="10"/>
      <c r="B764" s="10"/>
      <c r="C764" s="10"/>
      <c r="D764" s="10"/>
      <c r="E764" s="29"/>
      <c r="F764" s="13"/>
      <c r="G764" s="13"/>
      <c r="H764" s="13"/>
      <c r="I764" s="13"/>
      <c r="J764" s="13"/>
      <c r="K764" s="13"/>
      <c r="L764" s="13"/>
      <c r="M764" s="8"/>
    </row>
    <row r="765">
      <c r="A765" s="10"/>
      <c r="B765" s="10"/>
      <c r="C765" s="10"/>
      <c r="D765" s="10"/>
      <c r="E765" s="29"/>
      <c r="F765" s="13"/>
      <c r="G765" s="13"/>
      <c r="H765" s="13"/>
      <c r="I765" s="13"/>
      <c r="J765" s="13"/>
      <c r="K765" s="13"/>
      <c r="L765" s="13"/>
      <c r="M765" s="8"/>
    </row>
    <row r="766">
      <c r="A766" s="10"/>
      <c r="B766" s="10"/>
      <c r="C766" s="10"/>
      <c r="D766" s="10"/>
      <c r="E766" s="29"/>
      <c r="F766" s="13"/>
      <c r="G766" s="13"/>
      <c r="H766" s="13"/>
      <c r="I766" s="13"/>
      <c r="J766" s="13"/>
      <c r="K766" s="13"/>
      <c r="L766" s="13"/>
      <c r="M766" s="8"/>
    </row>
    <row r="767">
      <c r="A767" s="10"/>
      <c r="B767" s="10"/>
      <c r="C767" s="10"/>
      <c r="D767" s="10"/>
      <c r="E767" s="29"/>
      <c r="F767" s="13"/>
      <c r="G767" s="13"/>
      <c r="H767" s="13"/>
      <c r="I767" s="13"/>
      <c r="J767" s="13"/>
      <c r="K767" s="13"/>
      <c r="L767" s="13"/>
      <c r="M767" s="8"/>
    </row>
    <row r="768">
      <c r="A768" s="10"/>
      <c r="B768" s="10"/>
      <c r="C768" s="10"/>
      <c r="D768" s="10"/>
      <c r="E768" s="29"/>
      <c r="F768" s="13"/>
      <c r="G768" s="13"/>
      <c r="H768" s="13"/>
      <c r="I768" s="13"/>
      <c r="J768" s="13"/>
      <c r="K768" s="13"/>
      <c r="L768" s="13"/>
      <c r="M768" s="8"/>
    </row>
    <row r="769">
      <c r="A769" s="10"/>
      <c r="B769" s="10"/>
      <c r="C769" s="10"/>
      <c r="D769" s="10"/>
      <c r="E769" s="29"/>
      <c r="F769" s="13"/>
      <c r="G769" s="13"/>
      <c r="H769" s="13"/>
      <c r="I769" s="13"/>
      <c r="J769" s="13"/>
      <c r="K769" s="13"/>
      <c r="L769" s="13"/>
      <c r="M769" s="8"/>
    </row>
    <row r="770">
      <c r="A770" s="10"/>
      <c r="B770" s="10"/>
      <c r="C770" s="10"/>
      <c r="D770" s="10"/>
      <c r="E770" s="29"/>
      <c r="F770" s="13"/>
      <c r="G770" s="13"/>
      <c r="H770" s="13"/>
      <c r="I770" s="13"/>
      <c r="J770" s="13"/>
      <c r="K770" s="13"/>
      <c r="L770" s="13"/>
      <c r="M770" s="8"/>
    </row>
    <row r="771">
      <c r="A771" s="10"/>
      <c r="B771" s="10"/>
      <c r="C771" s="10"/>
      <c r="D771" s="10"/>
      <c r="E771" s="29"/>
      <c r="F771" s="13"/>
      <c r="G771" s="13"/>
      <c r="H771" s="13"/>
      <c r="I771" s="13"/>
      <c r="J771" s="13"/>
      <c r="K771" s="13"/>
      <c r="L771" s="13"/>
      <c r="M771" s="8"/>
    </row>
    <row r="772">
      <c r="A772" s="10"/>
      <c r="B772" s="10"/>
      <c r="C772" s="10"/>
      <c r="D772" s="10"/>
      <c r="E772" s="29"/>
      <c r="F772" s="13"/>
      <c r="G772" s="13"/>
      <c r="H772" s="13"/>
      <c r="I772" s="13"/>
      <c r="J772" s="13"/>
      <c r="K772" s="13"/>
      <c r="L772" s="13"/>
      <c r="M772" s="8"/>
    </row>
    <row r="773">
      <c r="A773" s="10"/>
      <c r="B773" s="10"/>
      <c r="C773" s="10"/>
      <c r="D773" s="10"/>
      <c r="E773" s="29"/>
      <c r="F773" s="13"/>
      <c r="G773" s="13"/>
      <c r="H773" s="13"/>
      <c r="I773" s="13"/>
      <c r="J773" s="13"/>
      <c r="K773" s="13"/>
      <c r="L773" s="13"/>
      <c r="M773" s="8"/>
    </row>
    <row r="774">
      <c r="A774" s="10"/>
      <c r="B774" s="10"/>
      <c r="C774" s="10"/>
      <c r="D774" s="10"/>
      <c r="E774" s="29"/>
      <c r="F774" s="13"/>
      <c r="G774" s="13"/>
      <c r="H774" s="13"/>
      <c r="I774" s="13"/>
      <c r="J774" s="13"/>
      <c r="K774" s="13"/>
      <c r="L774" s="13"/>
      <c r="M774" s="8"/>
    </row>
    <row r="775">
      <c r="A775" s="10"/>
      <c r="B775" s="10"/>
      <c r="C775" s="10"/>
      <c r="D775" s="10"/>
      <c r="E775" s="29"/>
      <c r="F775" s="13"/>
      <c r="G775" s="13"/>
      <c r="H775" s="13"/>
      <c r="I775" s="13"/>
      <c r="J775" s="13"/>
      <c r="K775" s="13"/>
      <c r="L775" s="13"/>
      <c r="M775" s="8"/>
    </row>
    <row r="776">
      <c r="A776" s="10"/>
      <c r="B776" s="10"/>
      <c r="C776" s="10"/>
      <c r="D776" s="10"/>
      <c r="E776" s="29"/>
      <c r="F776" s="13"/>
      <c r="G776" s="13"/>
      <c r="H776" s="13"/>
      <c r="I776" s="13"/>
      <c r="J776" s="13"/>
      <c r="K776" s="13"/>
      <c r="L776" s="13"/>
      <c r="M776" s="8"/>
    </row>
    <row r="777">
      <c r="A777" s="10"/>
      <c r="B777" s="10"/>
      <c r="C777" s="10"/>
      <c r="D777" s="10"/>
      <c r="E777" s="29"/>
      <c r="F777" s="13"/>
      <c r="G777" s="13"/>
      <c r="H777" s="13"/>
      <c r="I777" s="13"/>
      <c r="J777" s="13"/>
      <c r="K777" s="13"/>
      <c r="L777" s="13"/>
      <c r="M777" s="8"/>
    </row>
    <row r="778">
      <c r="A778" s="10"/>
      <c r="B778" s="10"/>
      <c r="C778" s="10"/>
      <c r="D778" s="10"/>
      <c r="E778" s="29"/>
      <c r="F778" s="13"/>
      <c r="G778" s="13"/>
      <c r="H778" s="13"/>
      <c r="I778" s="13"/>
      <c r="J778" s="13"/>
      <c r="K778" s="13"/>
      <c r="L778" s="13"/>
      <c r="M778" s="8"/>
    </row>
    <row r="779">
      <c r="A779" s="10"/>
      <c r="B779" s="10"/>
      <c r="C779" s="10"/>
      <c r="D779" s="10"/>
      <c r="E779" s="29"/>
      <c r="F779" s="13"/>
      <c r="G779" s="13"/>
      <c r="H779" s="13"/>
      <c r="I779" s="13"/>
      <c r="J779" s="13"/>
      <c r="K779" s="13"/>
      <c r="L779" s="13"/>
      <c r="M779" s="8"/>
    </row>
    <row r="780">
      <c r="A780" s="10"/>
      <c r="B780" s="10"/>
      <c r="C780" s="10"/>
      <c r="D780" s="10"/>
      <c r="E780" s="29"/>
      <c r="F780" s="13"/>
      <c r="G780" s="13"/>
      <c r="H780" s="13"/>
      <c r="I780" s="13"/>
      <c r="J780" s="13"/>
      <c r="K780" s="13"/>
      <c r="L780" s="13"/>
      <c r="M780" s="8"/>
    </row>
    <row r="781">
      <c r="A781" s="10"/>
      <c r="B781" s="10"/>
      <c r="C781" s="10"/>
      <c r="D781" s="10"/>
      <c r="E781" s="29"/>
      <c r="F781" s="13"/>
      <c r="G781" s="13"/>
      <c r="H781" s="13"/>
      <c r="I781" s="13"/>
      <c r="J781" s="13"/>
      <c r="K781" s="13"/>
      <c r="L781" s="13"/>
      <c r="M781" s="8"/>
    </row>
    <row r="782">
      <c r="A782" s="10"/>
      <c r="B782" s="10"/>
      <c r="C782" s="10"/>
      <c r="D782" s="10"/>
      <c r="E782" s="29"/>
      <c r="F782" s="13"/>
      <c r="G782" s="13"/>
      <c r="H782" s="13"/>
      <c r="I782" s="13"/>
      <c r="J782" s="13"/>
      <c r="K782" s="13"/>
      <c r="L782" s="13"/>
      <c r="M782" s="8"/>
    </row>
    <row r="783">
      <c r="A783" s="10"/>
      <c r="B783" s="10"/>
      <c r="C783" s="10"/>
      <c r="D783" s="10"/>
      <c r="E783" s="29"/>
      <c r="F783" s="13"/>
      <c r="G783" s="13"/>
      <c r="H783" s="13"/>
      <c r="I783" s="13"/>
      <c r="J783" s="13"/>
      <c r="K783" s="13"/>
      <c r="L783" s="13"/>
      <c r="M783" s="8"/>
    </row>
    <row r="784">
      <c r="A784" s="10"/>
      <c r="B784" s="10"/>
      <c r="C784" s="10"/>
      <c r="D784" s="10"/>
      <c r="E784" s="29"/>
      <c r="F784" s="13"/>
      <c r="G784" s="13"/>
      <c r="H784" s="13"/>
      <c r="I784" s="13"/>
      <c r="J784" s="13"/>
      <c r="K784" s="13"/>
      <c r="L784" s="13"/>
      <c r="M784" s="8"/>
    </row>
    <row r="785">
      <c r="A785" s="10"/>
      <c r="B785" s="10"/>
      <c r="C785" s="10"/>
      <c r="D785" s="10"/>
      <c r="E785" s="29"/>
      <c r="F785" s="13"/>
      <c r="G785" s="13"/>
      <c r="H785" s="13"/>
      <c r="I785" s="13"/>
      <c r="J785" s="13"/>
      <c r="K785" s="13"/>
      <c r="L785" s="13"/>
      <c r="M785" s="8"/>
    </row>
    <row r="786">
      <c r="A786" s="10"/>
      <c r="B786" s="10"/>
      <c r="C786" s="10"/>
      <c r="D786" s="10"/>
      <c r="E786" s="29"/>
      <c r="F786" s="13"/>
      <c r="G786" s="13"/>
      <c r="H786" s="13"/>
      <c r="I786" s="13"/>
      <c r="J786" s="13"/>
      <c r="K786" s="13"/>
      <c r="L786" s="13"/>
      <c r="M786" s="8"/>
    </row>
    <row r="787">
      <c r="A787" s="10"/>
      <c r="B787" s="10"/>
      <c r="C787" s="10"/>
      <c r="D787" s="10"/>
      <c r="E787" s="29"/>
      <c r="F787" s="13"/>
      <c r="G787" s="13"/>
      <c r="H787" s="13"/>
      <c r="I787" s="13"/>
      <c r="J787" s="13"/>
      <c r="K787" s="13"/>
      <c r="L787" s="13"/>
      <c r="M787" s="8"/>
    </row>
    <row r="788">
      <c r="A788" s="10"/>
      <c r="B788" s="10"/>
      <c r="C788" s="10"/>
      <c r="D788" s="10"/>
      <c r="E788" s="29"/>
      <c r="F788" s="13"/>
      <c r="G788" s="13"/>
      <c r="H788" s="13"/>
      <c r="I788" s="13"/>
      <c r="J788" s="13"/>
      <c r="K788" s="13"/>
      <c r="L788" s="13"/>
      <c r="M788" s="8"/>
    </row>
    <row r="789">
      <c r="A789" s="10"/>
      <c r="B789" s="10"/>
      <c r="C789" s="10"/>
      <c r="D789" s="10"/>
      <c r="E789" s="29"/>
      <c r="F789" s="13"/>
      <c r="G789" s="13"/>
      <c r="H789" s="13"/>
      <c r="I789" s="13"/>
      <c r="J789" s="13"/>
      <c r="K789" s="13"/>
      <c r="L789" s="13"/>
      <c r="M789" s="8"/>
    </row>
    <row r="790">
      <c r="A790" s="10"/>
      <c r="B790" s="10"/>
      <c r="C790" s="10"/>
      <c r="D790" s="10"/>
      <c r="E790" s="29"/>
      <c r="F790" s="13"/>
      <c r="G790" s="13"/>
      <c r="H790" s="13"/>
      <c r="I790" s="13"/>
      <c r="J790" s="13"/>
      <c r="K790" s="13"/>
      <c r="L790" s="13"/>
      <c r="M790" s="8"/>
    </row>
    <row r="791">
      <c r="A791" s="10"/>
      <c r="B791" s="10"/>
      <c r="C791" s="10"/>
      <c r="D791" s="10"/>
      <c r="E791" s="29"/>
      <c r="F791" s="13"/>
      <c r="G791" s="13"/>
      <c r="H791" s="13"/>
      <c r="I791" s="13"/>
      <c r="J791" s="13"/>
      <c r="K791" s="13"/>
      <c r="L791" s="13"/>
      <c r="M791" s="8"/>
    </row>
    <row r="792">
      <c r="A792" s="10"/>
      <c r="B792" s="10"/>
      <c r="C792" s="10"/>
      <c r="D792" s="10"/>
      <c r="E792" s="29"/>
      <c r="F792" s="13"/>
      <c r="G792" s="13"/>
      <c r="H792" s="13"/>
      <c r="I792" s="13"/>
      <c r="J792" s="13"/>
      <c r="K792" s="13"/>
      <c r="L792" s="13"/>
      <c r="M792" s="8"/>
    </row>
    <row r="793">
      <c r="A793" s="10"/>
      <c r="B793" s="10"/>
      <c r="C793" s="10"/>
      <c r="D793" s="10"/>
      <c r="E793" s="29"/>
      <c r="F793" s="13"/>
      <c r="G793" s="13"/>
      <c r="H793" s="13"/>
      <c r="I793" s="13"/>
      <c r="J793" s="13"/>
      <c r="K793" s="13"/>
      <c r="L793" s="13"/>
      <c r="M793" s="8"/>
    </row>
    <row r="794">
      <c r="A794" s="10"/>
      <c r="B794" s="10"/>
      <c r="C794" s="10"/>
      <c r="D794" s="10"/>
      <c r="E794" s="29"/>
      <c r="F794" s="13"/>
      <c r="G794" s="13"/>
      <c r="H794" s="13"/>
      <c r="I794" s="13"/>
      <c r="J794" s="13"/>
      <c r="K794" s="13"/>
      <c r="L794" s="13"/>
      <c r="M794" s="8"/>
    </row>
    <row r="795">
      <c r="A795" s="10"/>
      <c r="B795" s="10"/>
      <c r="C795" s="10"/>
      <c r="D795" s="10"/>
      <c r="E795" s="29"/>
      <c r="F795" s="13"/>
      <c r="G795" s="13"/>
      <c r="H795" s="13"/>
      <c r="I795" s="13"/>
      <c r="J795" s="13"/>
      <c r="K795" s="13"/>
      <c r="L795" s="13"/>
      <c r="M795" s="8"/>
    </row>
    <row r="796">
      <c r="A796" s="10"/>
      <c r="B796" s="10"/>
      <c r="C796" s="10"/>
      <c r="D796" s="10"/>
      <c r="E796" s="29"/>
      <c r="F796" s="13"/>
      <c r="G796" s="13"/>
      <c r="H796" s="13"/>
      <c r="I796" s="13"/>
      <c r="J796" s="13"/>
      <c r="K796" s="13"/>
      <c r="L796" s="13"/>
      <c r="M796" s="8"/>
    </row>
    <row r="797">
      <c r="A797" s="10"/>
      <c r="B797" s="10"/>
      <c r="C797" s="10"/>
      <c r="D797" s="10"/>
      <c r="E797" s="29"/>
      <c r="F797" s="13"/>
      <c r="G797" s="13"/>
      <c r="H797" s="13"/>
      <c r="I797" s="13"/>
      <c r="J797" s="13"/>
      <c r="K797" s="13"/>
      <c r="L797" s="13"/>
      <c r="M797" s="8"/>
    </row>
    <row r="798">
      <c r="A798" s="10"/>
      <c r="B798" s="10"/>
      <c r="C798" s="10"/>
      <c r="D798" s="10"/>
      <c r="E798" s="29"/>
      <c r="F798" s="13"/>
      <c r="G798" s="13"/>
      <c r="H798" s="13"/>
      <c r="I798" s="13"/>
      <c r="J798" s="13"/>
      <c r="K798" s="13"/>
      <c r="L798" s="13"/>
      <c r="M798" s="8"/>
    </row>
    <row r="799">
      <c r="A799" s="10"/>
      <c r="B799" s="10"/>
      <c r="C799" s="10"/>
      <c r="D799" s="10"/>
      <c r="E799" s="29"/>
      <c r="F799" s="13"/>
      <c r="G799" s="13"/>
      <c r="H799" s="13"/>
      <c r="I799" s="13"/>
      <c r="J799" s="13"/>
      <c r="K799" s="13"/>
      <c r="L799" s="13"/>
      <c r="M799" s="8"/>
    </row>
    <row r="800">
      <c r="A800" s="10"/>
      <c r="B800" s="10"/>
      <c r="C800" s="10"/>
      <c r="D800" s="10"/>
      <c r="E800" s="29"/>
      <c r="F800" s="13"/>
      <c r="G800" s="13"/>
      <c r="H800" s="13"/>
      <c r="I800" s="13"/>
      <c r="J800" s="13"/>
      <c r="K800" s="13"/>
      <c r="L800" s="13"/>
      <c r="M800" s="8"/>
    </row>
    <row r="801">
      <c r="A801" s="10"/>
      <c r="B801" s="10"/>
      <c r="C801" s="10"/>
      <c r="D801" s="10"/>
      <c r="E801" s="29"/>
      <c r="F801" s="13"/>
      <c r="G801" s="13"/>
      <c r="H801" s="13"/>
      <c r="I801" s="13"/>
      <c r="J801" s="13"/>
      <c r="K801" s="13"/>
      <c r="L801" s="13"/>
      <c r="M801" s="8"/>
    </row>
    <row r="802">
      <c r="A802" s="10"/>
      <c r="B802" s="10"/>
      <c r="C802" s="10"/>
      <c r="D802" s="10"/>
      <c r="E802" s="29"/>
      <c r="F802" s="13"/>
      <c r="G802" s="13"/>
      <c r="H802" s="13"/>
      <c r="I802" s="13"/>
      <c r="J802" s="13"/>
      <c r="K802" s="13"/>
      <c r="L802" s="13"/>
      <c r="M802" s="8"/>
    </row>
    <row r="803">
      <c r="A803" s="10"/>
      <c r="B803" s="10"/>
      <c r="C803" s="10"/>
      <c r="D803" s="10"/>
      <c r="E803" s="29"/>
      <c r="F803" s="13"/>
      <c r="G803" s="13"/>
      <c r="H803" s="13"/>
      <c r="I803" s="13"/>
      <c r="J803" s="13"/>
      <c r="K803" s="13"/>
      <c r="L803" s="13"/>
      <c r="M803" s="8"/>
    </row>
    <row r="804">
      <c r="A804" s="10"/>
      <c r="B804" s="10"/>
      <c r="C804" s="10"/>
      <c r="D804" s="10"/>
      <c r="E804" s="29"/>
      <c r="F804" s="13"/>
      <c r="G804" s="13"/>
      <c r="H804" s="13"/>
      <c r="I804" s="13"/>
      <c r="J804" s="13"/>
      <c r="K804" s="13"/>
      <c r="L804" s="13"/>
      <c r="M804" s="8"/>
    </row>
    <row r="805">
      <c r="A805" s="10"/>
      <c r="B805" s="10"/>
      <c r="C805" s="10"/>
      <c r="D805" s="10"/>
      <c r="E805" s="29"/>
      <c r="F805" s="13"/>
      <c r="G805" s="13"/>
      <c r="H805" s="13"/>
      <c r="I805" s="13"/>
      <c r="J805" s="13"/>
      <c r="K805" s="13"/>
      <c r="L805" s="13"/>
      <c r="M805" s="8"/>
    </row>
    <row r="806">
      <c r="A806" s="10"/>
      <c r="B806" s="10"/>
      <c r="C806" s="10"/>
      <c r="D806" s="10"/>
      <c r="E806" s="29"/>
      <c r="F806" s="13"/>
      <c r="G806" s="13"/>
      <c r="H806" s="13"/>
      <c r="I806" s="13"/>
      <c r="J806" s="13"/>
      <c r="K806" s="13"/>
      <c r="L806" s="13"/>
      <c r="M806" s="8"/>
    </row>
    <row r="807">
      <c r="A807" s="10"/>
      <c r="B807" s="10"/>
      <c r="C807" s="10"/>
      <c r="D807" s="10"/>
      <c r="E807" s="29"/>
      <c r="F807" s="13"/>
      <c r="G807" s="13"/>
      <c r="H807" s="13"/>
      <c r="I807" s="13"/>
      <c r="J807" s="13"/>
      <c r="K807" s="13"/>
      <c r="L807" s="13"/>
      <c r="M807" s="8"/>
    </row>
    <row r="808">
      <c r="A808" s="10"/>
      <c r="B808" s="10"/>
      <c r="C808" s="10"/>
      <c r="D808" s="10"/>
      <c r="E808" s="29"/>
      <c r="F808" s="13"/>
      <c r="G808" s="13"/>
      <c r="H808" s="13"/>
      <c r="I808" s="13"/>
      <c r="J808" s="13"/>
      <c r="K808" s="13"/>
      <c r="L808" s="13"/>
      <c r="M808" s="8"/>
    </row>
    <row r="809">
      <c r="A809" s="10"/>
      <c r="B809" s="10"/>
      <c r="C809" s="10"/>
      <c r="D809" s="10"/>
      <c r="E809" s="29"/>
      <c r="F809" s="13"/>
      <c r="G809" s="13"/>
      <c r="H809" s="13"/>
      <c r="I809" s="13"/>
      <c r="J809" s="13"/>
      <c r="K809" s="13"/>
      <c r="L809" s="13"/>
      <c r="M809" s="8"/>
    </row>
    <row r="810">
      <c r="A810" s="10"/>
      <c r="B810" s="10"/>
      <c r="C810" s="10"/>
      <c r="D810" s="10"/>
      <c r="E810" s="29"/>
      <c r="F810" s="13"/>
      <c r="G810" s="13"/>
      <c r="H810" s="13"/>
      <c r="I810" s="13"/>
      <c r="J810" s="13"/>
      <c r="K810" s="13"/>
      <c r="L810" s="13"/>
      <c r="M810" s="8"/>
    </row>
    <row r="811">
      <c r="A811" s="10"/>
      <c r="B811" s="10"/>
      <c r="C811" s="10"/>
      <c r="D811" s="10"/>
      <c r="E811" s="29"/>
      <c r="F811" s="13"/>
      <c r="G811" s="13"/>
      <c r="H811" s="13"/>
      <c r="I811" s="13"/>
      <c r="J811" s="13"/>
      <c r="K811" s="13"/>
      <c r="L811" s="13"/>
      <c r="M811" s="8"/>
    </row>
    <row r="812">
      <c r="A812" s="10"/>
      <c r="B812" s="10"/>
      <c r="C812" s="10"/>
      <c r="D812" s="10"/>
      <c r="E812" s="29"/>
      <c r="F812" s="13"/>
      <c r="G812" s="13"/>
      <c r="H812" s="13"/>
      <c r="I812" s="13"/>
      <c r="J812" s="13"/>
      <c r="K812" s="13"/>
      <c r="L812" s="13"/>
      <c r="M812" s="8"/>
    </row>
    <row r="813">
      <c r="A813" s="10"/>
      <c r="B813" s="10"/>
      <c r="C813" s="10"/>
      <c r="D813" s="10"/>
      <c r="E813" s="29"/>
      <c r="F813" s="13"/>
      <c r="G813" s="13"/>
      <c r="H813" s="13"/>
      <c r="I813" s="13"/>
      <c r="J813" s="13"/>
      <c r="K813" s="13"/>
      <c r="L813" s="13"/>
      <c r="M813" s="8"/>
    </row>
    <row r="814">
      <c r="A814" s="10"/>
      <c r="B814" s="10"/>
      <c r="C814" s="10"/>
      <c r="D814" s="10"/>
      <c r="E814" s="29"/>
      <c r="F814" s="13"/>
      <c r="G814" s="13"/>
      <c r="H814" s="13"/>
      <c r="I814" s="13"/>
      <c r="J814" s="13"/>
      <c r="K814" s="13"/>
      <c r="L814" s="13"/>
      <c r="M814" s="8"/>
    </row>
    <row r="815">
      <c r="A815" s="10"/>
      <c r="B815" s="10"/>
      <c r="C815" s="10"/>
      <c r="D815" s="10"/>
      <c r="E815" s="29"/>
      <c r="F815" s="13"/>
      <c r="G815" s="13"/>
      <c r="H815" s="13"/>
      <c r="I815" s="13"/>
      <c r="J815" s="13"/>
      <c r="K815" s="13"/>
      <c r="L815" s="13"/>
      <c r="M815" s="8"/>
    </row>
    <row r="816">
      <c r="A816" s="10"/>
      <c r="B816" s="10"/>
      <c r="C816" s="10"/>
      <c r="D816" s="10"/>
      <c r="E816" s="29"/>
      <c r="F816" s="13"/>
      <c r="G816" s="13"/>
      <c r="H816" s="13"/>
      <c r="I816" s="13"/>
      <c r="J816" s="13"/>
      <c r="K816" s="13"/>
      <c r="L816" s="13"/>
      <c r="M816" s="8"/>
    </row>
    <row r="817">
      <c r="A817" s="10"/>
      <c r="B817" s="10"/>
      <c r="C817" s="10"/>
      <c r="D817" s="10"/>
      <c r="E817" s="29"/>
      <c r="F817" s="13"/>
      <c r="G817" s="13"/>
      <c r="H817" s="13"/>
      <c r="I817" s="13"/>
      <c r="J817" s="13"/>
      <c r="K817" s="13"/>
      <c r="L817" s="13"/>
      <c r="M817" s="8"/>
    </row>
    <row r="818">
      <c r="A818" s="10"/>
      <c r="B818" s="10"/>
      <c r="C818" s="10"/>
      <c r="D818" s="10"/>
      <c r="E818" s="29"/>
      <c r="F818" s="13"/>
      <c r="G818" s="13"/>
      <c r="H818" s="13"/>
      <c r="I818" s="13"/>
      <c r="J818" s="13"/>
      <c r="K818" s="13"/>
      <c r="L818" s="13"/>
      <c r="M818" s="8"/>
    </row>
    <row r="819">
      <c r="A819" s="10"/>
      <c r="B819" s="10"/>
      <c r="C819" s="10"/>
      <c r="D819" s="10"/>
      <c r="E819" s="29"/>
      <c r="F819" s="13"/>
      <c r="G819" s="13"/>
      <c r="H819" s="13"/>
      <c r="I819" s="13"/>
      <c r="J819" s="13"/>
      <c r="K819" s="13"/>
      <c r="L819" s="13"/>
      <c r="M819" s="8"/>
    </row>
    <row r="820">
      <c r="A820" s="10"/>
      <c r="B820" s="10"/>
      <c r="C820" s="10"/>
      <c r="D820" s="10"/>
      <c r="E820" s="29"/>
      <c r="F820" s="13"/>
      <c r="G820" s="13"/>
      <c r="H820" s="13"/>
      <c r="I820" s="13"/>
      <c r="J820" s="13"/>
      <c r="K820" s="13"/>
      <c r="L820" s="13"/>
      <c r="M820" s="8"/>
    </row>
    <row r="821">
      <c r="A821" s="10"/>
      <c r="B821" s="10"/>
      <c r="C821" s="10"/>
      <c r="D821" s="10"/>
      <c r="E821" s="29"/>
      <c r="F821" s="13"/>
      <c r="G821" s="13"/>
      <c r="H821" s="13"/>
      <c r="I821" s="13"/>
      <c r="J821" s="13"/>
      <c r="K821" s="13"/>
      <c r="L821" s="13"/>
      <c r="M821" s="8"/>
    </row>
    <row r="822">
      <c r="A822" s="10"/>
      <c r="B822" s="10"/>
      <c r="C822" s="10"/>
      <c r="D822" s="10"/>
      <c r="E822" s="29"/>
      <c r="F822" s="13"/>
      <c r="G822" s="13"/>
      <c r="H822" s="13"/>
      <c r="I822" s="13"/>
      <c r="J822" s="13"/>
      <c r="K822" s="13"/>
      <c r="L822" s="13"/>
      <c r="M822" s="8"/>
    </row>
    <row r="823">
      <c r="A823" s="10"/>
      <c r="B823" s="10"/>
      <c r="C823" s="10"/>
      <c r="D823" s="10"/>
      <c r="E823" s="29"/>
      <c r="F823" s="13"/>
      <c r="G823" s="13"/>
      <c r="H823" s="13"/>
      <c r="I823" s="13"/>
      <c r="J823" s="13"/>
      <c r="K823" s="13"/>
      <c r="L823" s="13"/>
      <c r="M823" s="8"/>
    </row>
    <row r="824">
      <c r="A824" s="10"/>
      <c r="B824" s="10"/>
      <c r="C824" s="10"/>
      <c r="D824" s="10"/>
      <c r="E824" s="29"/>
      <c r="F824" s="13"/>
      <c r="G824" s="13"/>
      <c r="H824" s="13"/>
      <c r="I824" s="13"/>
      <c r="J824" s="13"/>
      <c r="K824" s="13"/>
      <c r="L824" s="13"/>
      <c r="M824" s="8"/>
    </row>
    <row r="825">
      <c r="A825" s="10"/>
      <c r="B825" s="10"/>
      <c r="C825" s="10"/>
      <c r="D825" s="10"/>
      <c r="E825" s="29"/>
      <c r="F825" s="13"/>
      <c r="G825" s="13"/>
      <c r="H825" s="13"/>
      <c r="I825" s="13"/>
      <c r="J825" s="13"/>
      <c r="K825" s="13"/>
      <c r="L825" s="13"/>
      <c r="M825" s="8"/>
    </row>
    <row r="826">
      <c r="A826" s="10"/>
      <c r="B826" s="10"/>
      <c r="C826" s="10"/>
      <c r="D826" s="10"/>
      <c r="E826" s="29"/>
      <c r="F826" s="13"/>
      <c r="G826" s="13"/>
      <c r="H826" s="13"/>
      <c r="I826" s="13"/>
      <c r="J826" s="13"/>
      <c r="K826" s="13"/>
      <c r="L826" s="13"/>
      <c r="M826" s="8"/>
    </row>
    <row r="827">
      <c r="A827" s="10"/>
      <c r="B827" s="10"/>
      <c r="C827" s="10"/>
      <c r="D827" s="10"/>
      <c r="E827" s="29"/>
      <c r="F827" s="13"/>
      <c r="G827" s="13"/>
      <c r="H827" s="13"/>
      <c r="I827" s="13"/>
      <c r="J827" s="13"/>
      <c r="K827" s="13"/>
      <c r="L827" s="13"/>
      <c r="M827" s="8"/>
    </row>
    <row r="828">
      <c r="A828" s="10"/>
      <c r="B828" s="10"/>
      <c r="C828" s="10"/>
      <c r="D828" s="10"/>
      <c r="E828" s="29"/>
      <c r="F828" s="13"/>
      <c r="G828" s="13"/>
      <c r="H828" s="13"/>
      <c r="I828" s="13"/>
      <c r="J828" s="13"/>
      <c r="K828" s="13"/>
      <c r="L828" s="13"/>
      <c r="M828" s="8"/>
    </row>
    <row r="829">
      <c r="A829" s="10"/>
      <c r="B829" s="10"/>
      <c r="C829" s="10"/>
      <c r="D829" s="10"/>
      <c r="E829" s="29"/>
      <c r="F829" s="13"/>
      <c r="G829" s="13"/>
      <c r="H829" s="13"/>
      <c r="I829" s="13"/>
      <c r="J829" s="13"/>
      <c r="K829" s="13"/>
      <c r="L829" s="13"/>
      <c r="M829" s="8"/>
    </row>
    <row r="830">
      <c r="A830" s="10"/>
      <c r="B830" s="10"/>
      <c r="C830" s="10"/>
      <c r="D830" s="10"/>
      <c r="E830" s="29"/>
      <c r="F830" s="13"/>
      <c r="G830" s="13"/>
      <c r="H830" s="13"/>
      <c r="I830" s="13"/>
      <c r="J830" s="13"/>
      <c r="K830" s="13"/>
      <c r="L830" s="13"/>
      <c r="M830" s="8"/>
    </row>
    <row r="831">
      <c r="A831" s="10"/>
      <c r="B831" s="10"/>
      <c r="C831" s="10"/>
      <c r="D831" s="10"/>
      <c r="E831" s="29"/>
      <c r="F831" s="13"/>
      <c r="G831" s="13"/>
      <c r="H831" s="13"/>
      <c r="I831" s="13"/>
      <c r="J831" s="13"/>
      <c r="K831" s="13"/>
      <c r="L831" s="13"/>
      <c r="M831" s="8"/>
    </row>
    <row r="832">
      <c r="A832" s="10"/>
      <c r="B832" s="10"/>
      <c r="C832" s="10"/>
      <c r="D832" s="10"/>
      <c r="E832" s="29"/>
      <c r="F832" s="13"/>
      <c r="G832" s="13"/>
      <c r="H832" s="13"/>
      <c r="I832" s="13"/>
      <c r="J832" s="13"/>
      <c r="K832" s="13"/>
      <c r="L832" s="13"/>
      <c r="M832" s="8"/>
    </row>
    <row r="833">
      <c r="A833" s="10"/>
      <c r="B833" s="10"/>
      <c r="C833" s="10"/>
      <c r="D833" s="10"/>
      <c r="E833" s="29"/>
      <c r="F833" s="13"/>
      <c r="G833" s="13"/>
      <c r="H833" s="13"/>
      <c r="I833" s="13"/>
      <c r="J833" s="13"/>
      <c r="K833" s="13"/>
      <c r="L833" s="13"/>
      <c r="M833" s="8"/>
    </row>
    <row r="834">
      <c r="A834" s="10"/>
      <c r="B834" s="10"/>
      <c r="C834" s="10"/>
      <c r="D834" s="10"/>
      <c r="E834" s="29"/>
      <c r="F834" s="13"/>
      <c r="G834" s="13"/>
      <c r="H834" s="13"/>
      <c r="I834" s="13"/>
      <c r="J834" s="13"/>
      <c r="K834" s="13"/>
      <c r="L834" s="13"/>
      <c r="M834" s="8"/>
    </row>
    <row r="835">
      <c r="A835" s="10"/>
      <c r="B835" s="10"/>
      <c r="C835" s="10"/>
      <c r="D835" s="10"/>
      <c r="E835" s="29"/>
      <c r="F835" s="13"/>
      <c r="G835" s="13"/>
      <c r="H835" s="13"/>
      <c r="I835" s="13"/>
      <c r="J835" s="13"/>
      <c r="K835" s="13"/>
      <c r="L835" s="13"/>
      <c r="M835" s="8"/>
    </row>
    <row r="836">
      <c r="A836" s="10"/>
      <c r="B836" s="10"/>
      <c r="C836" s="10"/>
      <c r="D836" s="10"/>
      <c r="E836" s="29"/>
      <c r="F836" s="13"/>
      <c r="G836" s="13"/>
      <c r="H836" s="13"/>
      <c r="I836" s="13"/>
      <c r="J836" s="13"/>
      <c r="K836" s="13"/>
      <c r="L836" s="13"/>
      <c r="M836" s="8"/>
    </row>
    <row r="837">
      <c r="A837" s="10"/>
      <c r="B837" s="10"/>
      <c r="C837" s="10"/>
      <c r="D837" s="10"/>
      <c r="E837" s="29"/>
      <c r="F837" s="13"/>
      <c r="G837" s="13"/>
      <c r="H837" s="13"/>
      <c r="I837" s="13"/>
      <c r="J837" s="13"/>
      <c r="K837" s="13"/>
      <c r="L837" s="13"/>
      <c r="M837" s="8"/>
    </row>
    <row r="838">
      <c r="A838" s="10"/>
      <c r="B838" s="10"/>
      <c r="C838" s="10"/>
      <c r="D838" s="10"/>
      <c r="E838" s="29"/>
      <c r="F838" s="13"/>
      <c r="G838" s="13"/>
      <c r="H838" s="13"/>
      <c r="I838" s="13"/>
      <c r="J838" s="13"/>
      <c r="K838" s="13"/>
      <c r="L838" s="13"/>
      <c r="M838" s="8"/>
    </row>
    <row r="839">
      <c r="A839" s="10"/>
      <c r="B839" s="10"/>
      <c r="C839" s="10"/>
      <c r="D839" s="10"/>
      <c r="E839" s="29"/>
      <c r="F839" s="13"/>
      <c r="G839" s="13"/>
      <c r="H839" s="13"/>
      <c r="I839" s="13"/>
      <c r="J839" s="13"/>
      <c r="K839" s="13"/>
      <c r="L839" s="13"/>
      <c r="M839" s="8"/>
    </row>
    <row r="840">
      <c r="A840" s="10"/>
      <c r="B840" s="10"/>
      <c r="C840" s="10"/>
      <c r="D840" s="10"/>
      <c r="E840" s="29"/>
      <c r="F840" s="13"/>
      <c r="G840" s="13"/>
      <c r="H840" s="13"/>
      <c r="I840" s="13"/>
      <c r="J840" s="13"/>
      <c r="K840" s="13"/>
      <c r="L840" s="13"/>
      <c r="M840" s="8"/>
    </row>
    <row r="841">
      <c r="A841" s="10"/>
      <c r="B841" s="10"/>
      <c r="C841" s="10"/>
      <c r="D841" s="10"/>
      <c r="E841" s="29"/>
      <c r="F841" s="13"/>
      <c r="G841" s="13"/>
      <c r="H841" s="13"/>
      <c r="I841" s="13"/>
      <c r="J841" s="13"/>
      <c r="K841" s="13"/>
      <c r="L841" s="13"/>
      <c r="M841" s="8"/>
    </row>
    <row r="842">
      <c r="A842" s="10"/>
      <c r="B842" s="10"/>
      <c r="C842" s="10"/>
      <c r="D842" s="10"/>
      <c r="E842" s="29"/>
      <c r="F842" s="13"/>
      <c r="G842" s="13"/>
      <c r="H842" s="13"/>
      <c r="I842" s="13"/>
      <c r="J842" s="13"/>
      <c r="K842" s="13"/>
      <c r="L842" s="13"/>
      <c r="M842" s="8"/>
    </row>
    <row r="843">
      <c r="A843" s="10"/>
      <c r="B843" s="10"/>
      <c r="C843" s="10"/>
      <c r="D843" s="10"/>
      <c r="E843" s="29"/>
      <c r="F843" s="13"/>
      <c r="G843" s="13"/>
      <c r="H843" s="13"/>
      <c r="I843" s="13"/>
      <c r="J843" s="13"/>
      <c r="K843" s="13"/>
      <c r="L843" s="13"/>
      <c r="M843" s="8"/>
    </row>
    <row r="844">
      <c r="A844" s="10"/>
      <c r="B844" s="10"/>
      <c r="C844" s="10"/>
      <c r="D844" s="10"/>
      <c r="E844" s="29"/>
      <c r="F844" s="13"/>
      <c r="G844" s="13"/>
      <c r="H844" s="13"/>
      <c r="I844" s="13"/>
      <c r="J844" s="13"/>
      <c r="K844" s="13"/>
      <c r="L844" s="13"/>
      <c r="M844" s="8"/>
    </row>
    <row r="845">
      <c r="A845" s="10"/>
      <c r="B845" s="10"/>
      <c r="C845" s="10"/>
      <c r="D845" s="10"/>
      <c r="E845" s="29"/>
      <c r="F845" s="13"/>
      <c r="G845" s="13"/>
      <c r="H845" s="13"/>
      <c r="I845" s="13"/>
      <c r="J845" s="13"/>
      <c r="K845" s="13"/>
      <c r="L845" s="13"/>
      <c r="M845" s="8"/>
    </row>
    <row r="846">
      <c r="A846" s="10"/>
      <c r="B846" s="10"/>
      <c r="C846" s="10"/>
      <c r="D846" s="10"/>
      <c r="E846" s="29"/>
      <c r="F846" s="13"/>
      <c r="G846" s="13"/>
      <c r="H846" s="13"/>
      <c r="I846" s="13"/>
      <c r="J846" s="13"/>
      <c r="K846" s="13"/>
      <c r="L846" s="13"/>
      <c r="M846" s="8"/>
    </row>
    <row r="847">
      <c r="A847" s="10"/>
      <c r="B847" s="10"/>
      <c r="C847" s="10"/>
      <c r="D847" s="10"/>
      <c r="E847" s="29"/>
      <c r="F847" s="13"/>
      <c r="G847" s="13"/>
      <c r="H847" s="13"/>
      <c r="I847" s="13"/>
      <c r="J847" s="13"/>
      <c r="K847" s="13"/>
      <c r="L847" s="13"/>
      <c r="M847" s="8"/>
    </row>
    <row r="848">
      <c r="A848" s="10"/>
      <c r="B848" s="10"/>
      <c r="C848" s="10"/>
      <c r="D848" s="10"/>
      <c r="E848" s="29"/>
      <c r="F848" s="13"/>
      <c r="G848" s="13"/>
      <c r="H848" s="13"/>
      <c r="I848" s="13"/>
      <c r="J848" s="13"/>
      <c r="K848" s="13"/>
      <c r="L848" s="13"/>
      <c r="M848" s="8"/>
    </row>
    <row r="849">
      <c r="A849" s="10"/>
      <c r="B849" s="10"/>
      <c r="C849" s="10"/>
      <c r="D849" s="10"/>
      <c r="E849" s="29"/>
      <c r="F849" s="13"/>
      <c r="G849" s="13"/>
      <c r="H849" s="13"/>
      <c r="I849" s="13"/>
      <c r="J849" s="13"/>
      <c r="K849" s="13"/>
      <c r="L849" s="13"/>
      <c r="M849" s="8"/>
    </row>
    <row r="850">
      <c r="A850" s="10"/>
      <c r="B850" s="10"/>
      <c r="C850" s="10"/>
      <c r="D850" s="10"/>
      <c r="E850" s="29"/>
      <c r="F850" s="13"/>
      <c r="G850" s="13"/>
      <c r="H850" s="13"/>
      <c r="I850" s="13"/>
      <c r="J850" s="13"/>
      <c r="K850" s="13"/>
      <c r="L850" s="13"/>
      <c r="M850" s="8"/>
    </row>
    <row r="851">
      <c r="A851" s="10"/>
      <c r="B851" s="10"/>
      <c r="C851" s="10"/>
      <c r="D851" s="10"/>
      <c r="E851" s="29"/>
      <c r="F851" s="13"/>
      <c r="G851" s="13"/>
      <c r="H851" s="13"/>
      <c r="I851" s="13"/>
      <c r="J851" s="13"/>
      <c r="K851" s="13"/>
      <c r="L851" s="13"/>
      <c r="M851" s="8"/>
    </row>
    <row r="852">
      <c r="A852" s="10"/>
      <c r="B852" s="10"/>
      <c r="C852" s="10"/>
      <c r="D852" s="10"/>
      <c r="E852" s="29"/>
      <c r="F852" s="13"/>
      <c r="G852" s="13"/>
      <c r="H852" s="13"/>
      <c r="I852" s="13"/>
      <c r="J852" s="13"/>
      <c r="K852" s="13"/>
      <c r="L852" s="13"/>
      <c r="M852" s="8"/>
    </row>
    <row r="853">
      <c r="A853" s="10"/>
      <c r="B853" s="10"/>
      <c r="C853" s="10"/>
      <c r="D853" s="10"/>
      <c r="E853" s="29"/>
      <c r="F853" s="13"/>
      <c r="G853" s="13"/>
      <c r="H853" s="13"/>
      <c r="I853" s="13"/>
      <c r="J853" s="13"/>
      <c r="K853" s="13"/>
      <c r="L853" s="13"/>
      <c r="M853" s="8"/>
    </row>
    <row r="854">
      <c r="A854" s="10"/>
      <c r="B854" s="10"/>
      <c r="C854" s="10"/>
      <c r="D854" s="10"/>
      <c r="E854" s="29"/>
      <c r="F854" s="13"/>
      <c r="G854" s="13"/>
      <c r="H854" s="13"/>
      <c r="I854" s="13"/>
      <c r="J854" s="13"/>
      <c r="K854" s="13"/>
      <c r="L854" s="13"/>
      <c r="M854" s="8"/>
    </row>
    <row r="855">
      <c r="A855" s="10"/>
      <c r="B855" s="10"/>
      <c r="C855" s="10"/>
      <c r="D855" s="10"/>
      <c r="E855" s="29"/>
      <c r="F855" s="13"/>
      <c r="G855" s="13"/>
      <c r="H855" s="13"/>
      <c r="I855" s="13"/>
      <c r="J855" s="13"/>
      <c r="K855" s="13"/>
      <c r="L855" s="13"/>
      <c r="M855" s="8"/>
    </row>
    <row r="856">
      <c r="A856" s="10"/>
      <c r="B856" s="10"/>
      <c r="C856" s="10"/>
      <c r="D856" s="10"/>
      <c r="E856" s="29"/>
      <c r="F856" s="13"/>
      <c r="G856" s="13"/>
      <c r="H856" s="13"/>
      <c r="I856" s="13"/>
      <c r="J856" s="13"/>
      <c r="K856" s="13"/>
      <c r="L856" s="13"/>
      <c r="M856" s="8"/>
    </row>
    <row r="857">
      <c r="A857" s="10"/>
      <c r="B857" s="10"/>
      <c r="C857" s="10"/>
      <c r="D857" s="10"/>
      <c r="E857" s="29"/>
      <c r="F857" s="13"/>
      <c r="G857" s="13"/>
      <c r="H857" s="13"/>
      <c r="I857" s="13"/>
      <c r="J857" s="13"/>
      <c r="K857" s="13"/>
      <c r="L857" s="13"/>
      <c r="M857" s="8"/>
    </row>
    <row r="858">
      <c r="A858" s="10"/>
      <c r="B858" s="10"/>
      <c r="C858" s="10"/>
      <c r="D858" s="10"/>
      <c r="E858" s="29"/>
      <c r="F858" s="13"/>
      <c r="G858" s="13"/>
      <c r="H858" s="13"/>
      <c r="I858" s="13"/>
      <c r="J858" s="13"/>
      <c r="K858" s="13"/>
      <c r="L858" s="13"/>
      <c r="M858" s="8"/>
    </row>
    <row r="859">
      <c r="A859" s="10"/>
      <c r="B859" s="10"/>
      <c r="C859" s="10"/>
      <c r="D859" s="10"/>
      <c r="E859" s="29"/>
      <c r="F859" s="13"/>
      <c r="G859" s="13"/>
      <c r="H859" s="13"/>
      <c r="I859" s="13"/>
      <c r="J859" s="13"/>
      <c r="K859" s="13"/>
      <c r="L859" s="13"/>
      <c r="M859" s="8"/>
    </row>
    <row r="860">
      <c r="A860" s="10"/>
      <c r="B860" s="10"/>
      <c r="C860" s="10"/>
      <c r="D860" s="10"/>
      <c r="E860" s="29"/>
      <c r="F860" s="13"/>
      <c r="G860" s="13"/>
      <c r="H860" s="13"/>
      <c r="I860" s="13"/>
      <c r="J860" s="13"/>
      <c r="K860" s="13"/>
      <c r="L860" s="13"/>
      <c r="M860" s="8"/>
    </row>
    <row r="861">
      <c r="A861" s="10"/>
      <c r="B861" s="10"/>
      <c r="C861" s="10"/>
      <c r="D861" s="10"/>
      <c r="E861" s="29"/>
      <c r="F861" s="13"/>
      <c r="G861" s="13"/>
      <c r="H861" s="13"/>
      <c r="I861" s="13"/>
      <c r="J861" s="13"/>
      <c r="K861" s="13"/>
      <c r="L861" s="13"/>
      <c r="M861" s="8"/>
    </row>
    <row r="862">
      <c r="A862" s="10"/>
      <c r="B862" s="10"/>
      <c r="C862" s="10"/>
      <c r="D862" s="10"/>
      <c r="E862" s="29"/>
      <c r="F862" s="13"/>
      <c r="G862" s="13"/>
      <c r="H862" s="13"/>
      <c r="I862" s="13"/>
      <c r="J862" s="13"/>
      <c r="K862" s="13"/>
      <c r="L862" s="13"/>
      <c r="M862" s="8"/>
    </row>
    <row r="863">
      <c r="A863" s="10"/>
      <c r="B863" s="10"/>
      <c r="C863" s="10"/>
      <c r="D863" s="10"/>
      <c r="E863" s="29"/>
      <c r="F863" s="13"/>
      <c r="G863" s="13"/>
      <c r="H863" s="13"/>
      <c r="I863" s="13"/>
      <c r="J863" s="13"/>
      <c r="K863" s="13"/>
      <c r="L863" s="13"/>
      <c r="M863" s="8"/>
    </row>
    <row r="864">
      <c r="A864" s="10"/>
      <c r="B864" s="10"/>
      <c r="C864" s="10"/>
      <c r="D864" s="10"/>
      <c r="E864" s="29"/>
      <c r="F864" s="13"/>
      <c r="G864" s="13"/>
      <c r="H864" s="13"/>
      <c r="I864" s="13"/>
      <c r="J864" s="13"/>
      <c r="K864" s="13"/>
      <c r="L864" s="13"/>
      <c r="M864" s="8"/>
    </row>
    <row r="865">
      <c r="A865" s="10"/>
      <c r="B865" s="10"/>
      <c r="C865" s="10"/>
      <c r="D865" s="10"/>
      <c r="E865" s="29"/>
      <c r="F865" s="13"/>
      <c r="G865" s="13"/>
      <c r="H865" s="13"/>
      <c r="I865" s="13"/>
      <c r="J865" s="13"/>
      <c r="K865" s="13"/>
      <c r="L865" s="13"/>
      <c r="M865" s="8"/>
    </row>
    <row r="866">
      <c r="A866" s="10"/>
      <c r="B866" s="10"/>
      <c r="C866" s="10"/>
      <c r="D866" s="10"/>
      <c r="E866" s="29"/>
      <c r="F866" s="13"/>
      <c r="G866" s="13"/>
      <c r="H866" s="13"/>
      <c r="I866" s="13"/>
      <c r="J866" s="13"/>
      <c r="K866" s="13"/>
      <c r="L866" s="13"/>
      <c r="M866" s="8"/>
    </row>
    <row r="867">
      <c r="A867" s="10"/>
      <c r="B867" s="10"/>
      <c r="C867" s="10"/>
      <c r="D867" s="10"/>
      <c r="E867" s="29"/>
      <c r="F867" s="13"/>
      <c r="G867" s="13"/>
      <c r="H867" s="13"/>
      <c r="I867" s="13"/>
      <c r="J867" s="13"/>
      <c r="K867" s="13"/>
      <c r="L867" s="13"/>
      <c r="M867" s="8"/>
    </row>
    <row r="868">
      <c r="A868" s="10"/>
      <c r="B868" s="10"/>
      <c r="C868" s="10"/>
      <c r="D868" s="10"/>
      <c r="E868" s="29"/>
      <c r="F868" s="13"/>
      <c r="G868" s="13"/>
      <c r="H868" s="13"/>
      <c r="I868" s="13"/>
      <c r="J868" s="13"/>
      <c r="K868" s="13"/>
      <c r="L868" s="13"/>
      <c r="M868" s="8"/>
    </row>
    <row r="869">
      <c r="A869" s="10"/>
      <c r="B869" s="10"/>
      <c r="C869" s="10"/>
      <c r="D869" s="10"/>
      <c r="E869" s="29"/>
      <c r="F869" s="13"/>
      <c r="G869" s="13"/>
      <c r="H869" s="13"/>
      <c r="I869" s="13"/>
      <c r="J869" s="13"/>
      <c r="K869" s="13"/>
      <c r="L869" s="13"/>
      <c r="M869" s="8"/>
    </row>
    <row r="870">
      <c r="A870" s="10"/>
      <c r="B870" s="10"/>
      <c r="C870" s="10"/>
      <c r="D870" s="10"/>
      <c r="E870" s="29"/>
      <c r="F870" s="13"/>
      <c r="G870" s="13"/>
      <c r="H870" s="13"/>
      <c r="I870" s="13"/>
      <c r="J870" s="13"/>
      <c r="K870" s="13"/>
      <c r="L870" s="13"/>
      <c r="M870" s="8"/>
    </row>
    <row r="871">
      <c r="A871" s="10"/>
      <c r="B871" s="10"/>
      <c r="C871" s="10"/>
      <c r="D871" s="10"/>
      <c r="E871" s="29"/>
      <c r="F871" s="13"/>
      <c r="G871" s="13"/>
      <c r="H871" s="13"/>
      <c r="I871" s="13"/>
      <c r="J871" s="13"/>
      <c r="K871" s="13"/>
      <c r="L871" s="13"/>
      <c r="M871" s="8"/>
    </row>
    <row r="872">
      <c r="A872" s="10"/>
      <c r="B872" s="10"/>
      <c r="C872" s="10"/>
      <c r="D872" s="10"/>
      <c r="E872" s="29"/>
      <c r="F872" s="13"/>
      <c r="G872" s="13"/>
      <c r="H872" s="13"/>
      <c r="I872" s="13"/>
      <c r="J872" s="13"/>
      <c r="K872" s="13"/>
      <c r="L872" s="13"/>
      <c r="M872" s="8"/>
    </row>
    <row r="873">
      <c r="A873" s="10"/>
      <c r="B873" s="10"/>
      <c r="C873" s="10"/>
      <c r="D873" s="10"/>
      <c r="E873" s="29"/>
      <c r="F873" s="13"/>
      <c r="G873" s="13"/>
      <c r="H873" s="13"/>
      <c r="I873" s="13"/>
      <c r="J873" s="13"/>
      <c r="K873" s="13"/>
      <c r="L873" s="13"/>
      <c r="M873" s="8"/>
    </row>
    <row r="874">
      <c r="A874" s="10"/>
      <c r="B874" s="10"/>
      <c r="C874" s="10"/>
      <c r="D874" s="10"/>
      <c r="E874" s="29"/>
      <c r="F874" s="13"/>
      <c r="G874" s="13"/>
      <c r="H874" s="13"/>
      <c r="I874" s="13"/>
      <c r="J874" s="13"/>
      <c r="K874" s="13"/>
      <c r="L874" s="13"/>
      <c r="M874" s="8"/>
    </row>
    <row r="875">
      <c r="A875" s="10"/>
      <c r="B875" s="10"/>
      <c r="C875" s="10"/>
      <c r="D875" s="10"/>
      <c r="E875" s="29"/>
      <c r="F875" s="13"/>
      <c r="G875" s="13"/>
      <c r="H875" s="13"/>
      <c r="I875" s="13"/>
      <c r="J875" s="13"/>
      <c r="K875" s="13"/>
      <c r="L875" s="13"/>
      <c r="M875" s="8"/>
    </row>
    <row r="876">
      <c r="A876" s="10"/>
      <c r="B876" s="10"/>
      <c r="C876" s="10"/>
      <c r="D876" s="10"/>
      <c r="E876" s="29"/>
      <c r="F876" s="13"/>
      <c r="G876" s="13"/>
      <c r="H876" s="13"/>
      <c r="I876" s="13"/>
      <c r="J876" s="13"/>
      <c r="K876" s="13"/>
      <c r="L876" s="13"/>
      <c r="M876" s="8"/>
    </row>
    <row r="877">
      <c r="A877" s="10"/>
      <c r="B877" s="10"/>
      <c r="C877" s="10"/>
      <c r="D877" s="10"/>
      <c r="E877" s="29"/>
      <c r="F877" s="13"/>
      <c r="G877" s="13"/>
      <c r="H877" s="13"/>
      <c r="I877" s="13"/>
      <c r="J877" s="13"/>
      <c r="K877" s="13"/>
      <c r="L877" s="13"/>
      <c r="M877" s="8"/>
    </row>
    <row r="878">
      <c r="A878" s="10"/>
      <c r="B878" s="10"/>
      <c r="C878" s="10"/>
      <c r="D878" s="10"/>
      <c r="E878" s="29"/>
      <c r="F878" s="13"/>
      <c r="G878" s="13"/>
      <c r="H878" s="13"/>
      <c r="I878" s="13"/>
      <c r="J878" s="13"/>
      <c r="K878" s="13"/>
      <c r="L878" s="13"/>
      <c r="M878" s="8"/>
    </row>
    <row r="879">
      <c r="A879" s="10"/>
      <c r="B879" s="10"/>
      <c r="C879" s="10"/>
      <c r="D879" s="10"/>
      <c r="E879" s="29"/>
      <c r="F879" s="13"/>
      <c r="G879" s="13"/>
      <c r="H879" s="13"/>
      <c r="I879" s="13"/>
      <c r="J879" s="13"/>
      <c r="K879" s="13"/>
      <c r="L879" s="13"/>
      <c r="M879" s="8"/>
    </row>
    <row r="880">
      <c r="A880" s="10"/>
      <c r="B880" s="10"/>
      <c r="C880" s="10"/>
      <c r="D880" s="10"/>
      <c r="E880" s="29"/>
      <c r="F880" s="13"/>
      <c r="G880" s="13"/>
      <c r="H880" s="13"/>
      <c r="I880" s="13"/>
      <c r="J880" s="13"/>
      <c r="K880" s="13"/>
      <c r="L880" s="13"/>
      <c r="M880" s="8"/>
    </row>
    <row r="881">
      <c r="A881" s="10"/>
      <c r="B881" s="10"/>
      <c r="C881" s="10"/>
      <c r="D881" s="10"/>
      <c r="E881" s="29"/>
      <c r="F881" s="13"/>
      <c r="G881" s="13"/>
      <c r="H881" s="13"/>
      <c r="I881" s="13"/>
      <c r="J881" s="13"/>
      <c r="K881" s="13"/>
      <c r="L881" s="13"/>
      <c r="M881" s="8"/>
    </row>
    <row r="882">
      <c r="A882" s="10"/>
      <c r="B882" s="10"/>
      <c r="C882" s="10"/>
      <c r="D882" s="10"/>
      <c r="E882" s="29"/>
      <c r="F882" s="13"/>
      <c r="G882" s="13"/>
      <c r="H882" s="13"/>
      <c r="I882" s="13"/>
      <c r="J882" s="13"/>
      <c r="K882" s="13"/>
      <c r="L882" s="13"/>
      <c r="M882" s="8"/>
    </row>
    <row r="883">
      <c r="A883" s="10"/>
      <c r="B883" s="10"/>
      <c r="C883" s="10"/>
      <c r="D883" s="10"/>
      <c r="E883" s="29"/>
      <c r="F883" s="13"/>
      <c r="G883" s="13"/>
      <c r="H883" s="13"/>
      <c r="I883" s="13"/>
      <c r="J883" s="13"/>
      <c r="K883" s="13"/>
      <c r="L883" s="13"/>
      <c r="M883" s="8"/>
    </row>
    <row r="884">
      <c r="A884" s="10"/>
      <c r="B884" s="10"/>
      <c r="C884" s="10"/>
      <c r="D884" s="10"/>
      <c r="E884" s="29"/>
      <c r="F884" s="13"/>
      <c r="G884" s="13"/>
      <c r="H884" s="13"/>
      <c r="I884" s="13"/>
      <c r="J884" s="13"/>
      <c r="K884" s="13"/>
      <c r="L884" s="13"/>
      <c r="M884" s="8"/>
    </row>
    <row r="885">
      <c r="A885" s="10"/>
      <c r="B885" s="10"/>
      <c r="C885" s="10"/>
      <c r="D885" s="10"/>
      <c r="E885" s="29"/>
      <c r="F885" s="13"/>
      <c r="G885" s="13"/>
      <c r="H885" s="13"/>
      <c r="I885" s="13"/>
      <c r="J885" s="13"/>
      <c r="K885" s="13"/>
      <c r="L885" s="13"/>
      <c r="M885" s="8"/>
    </row>
    <row r="886">
      <c r="A886" s="10"/>
      <c r="B886" s="10"/>
      <c r="C886" s="10"/>
      <c r="D886" s="10"/>
      <c r="E886" s="29"/>
      <c r="F886" s="13"/>
      <c r="G886" s="13"/>
      <c r="H886" s="13"/>
      <c r="I886" s="13"/>
      <c r="J886" s="13"/>
      <c r="K886" s="13"/>
      <c r="L886" s="13"/>
      <c r="M886" s="8"/>
    </row>
    <row r="887">
      <c r="A887" s="10"/>
      <c r="B887" s="10"/>
      <c r="C887" s="10"/>
      <c r="D887" s="10"/>
      <c r="E887" s="29"/>
      <c r="F887" s="13"/>
      <c r="G887" s="13"/>
      <c r="H887" s="13"/>
      <c r="I887" s="13"/>
      <c r="J887" s="13"/>
      <c r="K887" s="13"/>
      <c r="L887" s="13"/>
      <c r="M887" s="8"/>
    </row>
    <row r="888">
      <c r="A888" s="10"/>
      <c r="B888" s="10"/>
      <c r="C888" s="10"/>
      <c r="D888" s="10"/>
      <c r="E888" s="29"/>
      <c r="F888" s="13"/>
      <c r="G888" s="13"/>
      <c r="H888" s="13"/>
      <c r="I888" s="13"/>
      <c r="J888" s="13"/>
      <c r="K888" s="13"/>
      <c r="L888" s="13"/>
      <c r="M888" s="8"/>
    </row>
    <row r="889">
      <c r="A889" s="10"/>
      <c r="B889" s="10"/>
      <c r="C889" s="10"/>
      <c r="D889" s="10"/>
      <c r="E889" s="29"/>
      <c r="F889" s="13"/>
      <c r="G889" s="13"/>
      <c r="H889" s="13"/>
      <c r="I889" s="13"/>
      <c r="J889" s="13"/>
      <c r="K889" s="13"/>
      <c r="L889" s="13"/>
      <c r="M889" s="8"/>
    </row>
    <row r="890">
      <c r="A890" s="10"/>
      <c r="B890" s="10"/>
      <c r="C890" s="10"/>
      <c r="D890" s="10"/>
      <c r="E890" s="29"/>
      <c r="F890" s="13"/>
      <c r="G890" s="13"/>
      <c r="H890" s="13"/>
      <c r="I890" s="13"/>
      <c r="J890" s="13"/>
      <c r="K890" s="13"/>
      <c r="L890" s="13"/>
      <c r="M890" s="8"/>
    </row>
    <row r="891">
      <c r="A891" s="10"/>
      <c r="B891" s="10"/>
      <c r="C891" s="10"/>
      <c r="D891" s="10"/>
      <c r="E891" s="29"/>
      <c r="F891" s="13"/>
      <c r="G891" s="13"/>
      <c r="H891" s="13"/>
      <c r="I891" s="13"/>
      <c r="J891" s="13"/>
      <c r="K891" s="13"/>
      <c r="L891" s="13"/>
      <c r="M891" s="8"/>
    </row>
    <row r="892">
      <c r="A892" s="10"/>
      <c r="B892" s="10"/>
      <c r="C892" s="10"/>
      <c r="D892" s="10"/>
      <c r="E892" s="29"/>
      <c r="F892" s="13"/>
      <c r="G892" s="13"/>
      <c r="H892" s="13"/>
      <c r="I892" s="13"/>
      <c r="J892" s="13"/>
      <c r="K892" s="13"/>
      <c r="L892" s="13"/>
      <c r="M892" s="8"/>
    </row>
    <row r="893">
      <c r="A893" s="10"/>
      <c r="B893" s="10"/>
      <c r="C893" s="10"/>
      <c r="D893" s="10"/>
      <c r="E893" s="29"/>
      <c r="F893" s="13"/>
      <c r="G893" s="13"/>
      <c r="H893" s="13"/>
      <c r="I893" s="13"/>
      <c r="J893" s="13"/>
      <c r="K893" s="13"/>
      <c r="L893" s="13"/>
      <c r="M893" s="8"/>
    </row>
    <row r="894">
      <c r="A894" s="10"/>
      <c r="B894" s="10"/>
      <c r="C894" s="10"/>
      <c r="D894" s="10"/>
      <c r="E894" s="29"/>
      <c r="F894" s="13"/>
      <c r="G894" s="13"/>
      <c r="H894" s="13"/>
      <c r="I894" s="13"/>
      <c r="J894" s="13"/>
      <c r="K894" s="13"/>
      <c r="L894" s="13"/>
      <c r="M894" s="8"/>
    </row>
    <row r="895">
      <c r="A895" s="10"/>
      <c r="B895" s="10"/>
      <c r="C895" s="10"/>
      <c r="D895" s="10"/>
      <c r="E895" s="29"/>
      <c r="F895" s="13"/>
      <c r="G895" s="13"/>
      <c r="H895" s="13"/>
      <c r="I895" s="13"/>
      <c r="J895" s="13"/>
      <c r="K895" s="13"/>
      <c r="L895" s="13"/>
      <c r="M895" s="8"/>
    </row>
    <row r="896">
      <c r="A896" s="10"/>
      <c r="B896" s="10"/>
      <c r="C896" s="10"/>
      <c r="D896" s="10"/>
      <c r="E896" s="29"/>
      <c r="F896" s="13"/>
      <c r="G896" s="13"/>
      <c r="H896" s="13"/>
      <c r="I896" s="13"/>
      <c r="J896" s="13"/>
      <c r="K896" s="13"/>
      <c r="L896" s="13"/>
      <c r="M896" s="8"/>
    </row>
    <row r="897">
      <c r="A897" s="10"/>
      <c r="B897" s="10"/>
      <c r="C897" s="10"/>
      <c r="D897" s="10"/>
      <c r="E897" s="29"/>
      <c r="F897" s="13"/>
      <c r="G897" s="13"/>
      <c r="H897" s="13"/>
      <c r="I897" s="13"/>
      <c r="J897" s="13"/>
      <c r="K897" s="13"/>
      <c r="L897" s="13"/>
      <c r="M897" s="8"/>
    </row>
    <row r="898">
      <c r="A898" s="10"/>
      <c r="B898" s="10"/>
      <c r="C898" s="10"/>
      <c r="D898" s="10"/>
      <c r="E898" s="29"/>
      <c r="F898" s="13"/>
      <c r="G898" s="13"/>
      <c r="H898" s="13"/>
      <c r="I898" s="13"/>
      <c r="J898" s="13"/>
      <c r="K898" s="13"/>
      <c r="L898" s="13"/>
      <c r="M898" s="8"/>
    </row>
    <row r="899">
      <c r="A899" s="10"/>
      <c r="B899" s="10"/>
      <c r="C899" s="10"/>
      <c r="D899" s="10"/>
      <c r="E899" s="29"/>
      <c r="F899" s="13"/>
      <c r="G899" s="13"/>
      <c r="H899" s="13"/>
      <c r="I899" s="13"/>
      <c r="J899" s="13"/>
      <c r="K899" s="13"/>
      <c r="L899" s="13"/>
      <c r="M899" s="8"/>
    </row>
    <row r="900">
      <c r="A900" s="10"/>
      <c r="B900" s="10"/>
      <c r="C900" s="10"/>
      <c r="D900" s="10"/>
      <c r="E900" s="29"/>
      <c r="F900" s="13"/>
      <c r="G900" s="13"/>
      <c r="H900" s="13"/>
      <c r="I900" s="13"/>
      <c r="J900" s="13"/>
      <c r="K900" s="13"/>
      <c r="L900" s="13"/>
      <c r="M900" s="8"/>
    </row>
    <row r="901">
      <c r="A901" s="10"/>
      <c r="B901" s="10"/>
      <c r="C901" s="10"/>
      <c r="D901" s="10"/>
      <c r="E901" s="29"/>
      <c r="F901" s="13"/>
      <c r="G901" s="13"/>
      <c r="H901" s="13"/>
      <c r="I901" s="13"/>
      <c r="J901" s="13"/>
      <c r="K901" s="13"/>
      <c r="L901" s="13"/>
      <c r="M901" s="8"/>
    </row>
    <row r="902">
      <c r="A902" s="10"/>
      <c r="B902" s="10"/>
      <c r="C902" s="10"/>
      <c r="D902" s="10"/>
      <c r="E902" s="29"/>
      <c r="F902" s="13"/>
      <c r="G902" s="13"/>
      <c r="H902" s="13"/>
      <c r="I902" s="13"/>
      <c r="J902" s="13"/>
      <c r="K902" s="13"/>
      <c r="L902" s="13"/>
      <c r="M902" s="8"/>
    </row>
    <row r="903">
      <c r="A903" s="10"/>
      <c r="B903" s="10"/>
      <c r="C903" s="10"/>
      <c r="D903" s="10"/>
      <c r="E903" s="29"/>
      <c r="F903" s="13"/>
      <c r="G903" s="13"/>
      <c r="H903" s="13"/>
      <c r="I903" s="13"/>
      <c r="J903" s="13"/>
      <c r="K903" s="13"/>
      <c r="L903" s="13"/>
      <c r="M903" s="8"/>
    </row>
    <row r="904">
      <c r="A904" s="10"/>
      <c r="B904" s="10"/>
      <c r="C904" s="10"/>
      <c r="D904" s="10"/>
      <c r="E904" s="29"/>
      <c r="F904" s="13"/>
      <c r="G904" s="13"/>
      <c r="H904" s="13"/>
      <c r="I904" s="13"/>
      <c r="J904" s="13"/>
      <c r="K904" s="13"/>
      <c r="L904" s="13"/>
      <c r="M904" s="8"/>
    </row>
    <row r="905">
      <c r="A905" s="10"/>
      <c r="B905" s="10"/>
      <c r="C905" s="10"/>
      <c r="D905" s="10"/>
      <c r="E905" s="29"/>
      <c r="F905" s="13"/>
      <c r="G905" s="13"/>
      <c r="H905" s="13"/>
      <c r="I905" s="13"/>
      <c r="J905" s="13"/>
      <c r="K905" s="13"/>
      <c r="L905" s="13"/>
      <c r="M905" s="8"/>
    </row>
    <row r="906">
      <c r="A906" s="10"/>
      <c r="B906" s="10"/>
      <c r="C906" s="10"/>
      <c r="D906" s="10"/>
      <c r="E906" s="29"/>
      <c r="F906" s="13"/>
      <c r="G906" s="13"/>
      <c r="H906" s="13"/>
      <c r="I906" s="13"/>
      <c r="J906" s="13"/>
      <c r="K906" s="13"/>
      <c r="L906" s="13"/>
      <c r="M906" s="8"/>
    </row>
    <row r="907">
      <c r="A907" s="10"/>
      <c r="B907" s="10"/>
      <c r="C907" s="10"/>
      <c r="D907" s="10"/>
      <c r="E907" s="29"/>
      <c r="F907" s="13"/>
      <c r="G907" s="13"/>
      <c r="H907" s="13"/>
      <c r="I907" s="13"/>
      <c r="J907" s="13"/>
      <c r="K907" s="13"/>
      <c r="L907" s="13"/>
      <c r="M907" s="8"/>
    </row>
    <row r="908">
      <c r="A908" s="10"/>
      <c r="B908" s="10"/>
      <c r="C908" s="10"/>
      <c r="D908" s="10"/>
      <c r="E908" s="29"/>
      <c r="F908" s="13"/>
      <c r="G908" s="13"/>
      <c r="H908" s="13"/>
      <c r="I908" s="13"/>
      <c r="J908" s="13"/>
      <c r="K908" s="13"/>
      <c r="L908" s="13"/>
      <c r="M908" s="8"/>
    </row>
    <row r="909">
      <c r="A909" s="10"/>
      <c r="B909" s="10"/>
      <c r="C909" s="10"/>
      <c r="D909" s="10"/>
      <c r="E909" s="29"/>
      <c r="F909" s="13"/>
      <c r="G909" s="13"/>
      <c r="H909" s="13"/>
      <c r="I909" s="13"/>
      <c r="J909" s="13"/>
      <c r="K909" s="13"/>
      <c r="L909" s="13"/>
      <c r="M909" s="8"/>
    </row>
    <row r="910">
      <c r="A910" s="10"/>
      <c r="B910" s="10"/>
      <c r="C910" s="10"/>
      <c r="D910" s="10"/>
      <c r="E910" s="29"/>
      <c r="F910" s="13"/>
      <c r="G910" s="13"/>
      <c r="H910" s="13"/>
      <c r="I910" s="13"/>
      <c r="J910" s="13"/>
      <c r="K910" s="13"/>
      <c r="L910" s="13"/>
      <c r="M910" s="8"/>
    </row>
    <row r="911">
      <c r="A911" s="10"/>
      <c r="B911" s="10"/>
      <c r="C911" s="10"/>
      <c r="D911" s="10"/>
      <c r="E911" s="29"/>
      <c r="F911" s="13"/>
      <c r="G911" s="13"/>
      <c r="H911" s="13"/>
      <c r="I911" s="13"/>
      <c r="J911" s="13"/>
      <c r="K911" s="13"/>
      <c r="L911" s="13"/>
      <c r="M911" s="8"/>
    </row>
    <row r="912">
      <c r="A912" s="10"/>
      <c r="B912" s="10"/>
      <c r="C912" s="10"/>
      <c r="D912" s="10"/>
      <c r="E912" s="29"/>
      <c r="F912" s="13"/>
      <c r="G912" s="13"/>
      <c r="H912" s="13"/>
      <c r="I912" s="13"/>
      <c r="J912" s="13"/>
      <c r="K912" s="13"/>
      <c r="L912" s="13"/>
      <c r="M912" s="8"/>
    </row>
    <row r="913">
      <c r="A913" s="10"/>
      <c r="B913" s="10"/>
      <c r="C913" s="10"/>
      <c r="D913" s="10"/>
      <c r="E913" s="29"/>
      <c r="F913" s="13"/>
      <c r="G913" s="13"/>
      <c r="H913" s="13"/>
      <c r="I913" s="13"/>
      <c r="J913" s="13"/>
      <c r="K913" s="13"/>
      <c r="L913" s="13"/>
      <c r="M913" s="8"/>
    </row>
    <row r="914">
      <c r="A914" s="10"/>
      <c r="B914" s="10"/>
      <c r="C914" s="10"/>
      <c r="D914" s="10"/>
      <c r="E914" s="29"/>
      <c r="F914" s="13"/>
      <c r="G914" s="13"/>
      <c r="H914" s="13"/>
      <c r="I914" s="13"/>
      <c r="J914" s="13"/>
      <c r="K914" s="13"/>
      <c r="L914" s="13"/>
      <c r="M914" s="8"/>
    </row>
    <row r="915">
      <c r="A915" s="10"/>
      <c r="B915" s="10"/>
      <c r="C915" s="10"/>
      <c r="D915" s="10"/>
      <c r="E915" s="29"/>
      <c r="F915" s="13"/>
      <c r="G915" s="13"/>
      <c r="H915" s="13"/>
      <c r="I915" s="13"/>
      <c r="J915" s="13"/>
      <c r="K915" s="13"/>
      <c r="L915" s="13"/>
      <c r="M915" s="8"/>
    </row>
    <row r="916">
      <c r="A916" s="10"/>
      <c r="B916" s="10"/>
      <c r="C916" s="10"/>
      <c r="D916" s="10"/>
      <c r="E916" s="29"/>
      <c r="F916" s="13"/>
      <c r="G916" s="13"/>
      <c r="H916" s="13"/>
      <c r="I916" s="13"/>
      <c r="J916" s="13"/>
      <c r="K916" s="13"/>
      <c r="L916" s="13"/>
      <c r="M916" s="8"/>
    </row>
    <row r="917">
      <c r="A917" s="10"/>
      <c r="B917" s="10"/>
      <c r="C917" s="10"/>
      <c r="D917" s="10"/>
      <c r="E917" s="29"/>
      <c r="F917" s="13"/>
      <c r="G917" s="13"/>
      <c r="H917" s="13"/>
      <c r="I917" s="13"/>
      <c r="J917" s="13"/>
      <c r="K917" s="13"/>
      <c r="L917" s="13"/>
      <c r="M917" s="8"/>
    </row>
    <row r="918">
      <c r="A918" s="10"/>
      <c r="B918" s="10"/>
      <c r="C918" s="10"/>
      <c r="D918" s="10"/>
      <c r="E918" s="29"/>
      <c r="F918" s="13"/>
      <c r="G918" s="13"/>
      <c r="H918" s="13"/>
      <c r="I918" s="13"/>
      <c r="J918" s="13"/>
      <c r="K918" s="13"/>
      <c r="L918" s="13"/>
      <c r="M918" s="8"/>
    </row>
    <row r="919">
      <c r="A919" s="10"/>
      <c r="B919" s="10"/>
      <c r="C919" s="10"/>
      <c r="D919" s="10"/>
      <c r="E919" s="29"/>
      <c r="F919" s="13"/>
      <c r="G919" s="13"/>
      <c r="H919" s="13"/>
      <c r="I919" s="13"/>
      <c r="J919" s="13"/>
      <c r="K919" s="13"/>
      <c r="L919" s="13"/>
      <c r="M919" s="8"/>
    </row>
    <row r="920">
      <c r="A920" s="10"/>
      <c r="B920" s="10"/>
      <c r="C920" s="10"/>
      <c r="D920" s="10"/>
      <c r="E920" s="29"/>
      <c r="F920" s="13"/>
      <c r="G920" s="13"/>
      <c r="H920" s="13"/>
      <c r="I920" s="13"/>
      <c r="J920" s="13"/>
      <c r="K920" s="13"/>
      <c r="L920" s="13"/>
      <c r="M920" s="8"/>
    </row>
    <row r="921">
      <c r="A921" s="10"/>
      <c r="B921" s="10"/>
      <c r="C921" s="10"/>
      <c r="D921" s="10"/>
      <c r="E921" s="29"/>
      <c r="F921" s="13"/>
      <c r="G921" s="13"/>
      <c r="H921" s="13"/>
      <c r="I921" s="13"/>
      <c r="J921" s="13"/>
      <c r="K921" s="13"/>
      <c r="L921" s="13"/>
      <c r="M921" s="8"/>
    </row>
    <row r="922">
      <c r="A922" s="10"/>
      <c r="B922" s="10"/>
      <c r="C922" s="10"/>
      <c r="D922" s="10"/>
      <c r="E922" s="29"/>
      <c r="F922" s="13"/>
      <c r="G922" s="13"/>
      <c r="H922" s="13"/>
      <c r="I922" s="13"/>
      <c r="J922" s="13"/>
      <c r="K922" s="13"/>
      <c r="L922" s="13"/>
      <c r="M922" s="8"/>
    </row>
    <row r="923">
      <c r="A923" s="10"/>
      <c r="B923" s="10"/>
      <c r="C923" s="10"/>
      <c r="D923" s="10"/>
      <c r="E923" s="29"/>
      <c r="F923" s="13"/>
      <c r="G923" s="13"/>
      <c r="H923" s="13"/>
      <c r="I923" s="13"/>
      <c r="J923" s="13"/>
      <c r="K923" s="13"/>
      <c r="L923" s="13"/>
      <c r="M923" s="8"/>
    </row>
    <row r="924">
      <c r="A924" s="10"/>
      <c r="B924" s="10"/>
      <c r="C924" s="10"/>
      <c r="D924" s="10"/>
      <c r="E924" s="29"/>
      <c r="F924" s="13"/>
      <c r="G924" s="13"/>
      <c r="H924" s="13"/>
      <c r="I924" s="13"/>
      <c r="J924" s="13"/>
      <c r="K924" s="13"/>
      <c r="L924" s="13"/>
      <c r="M924" s="8"/>
    </row>
    <row r="925">
      <c r="A925" s="10"/>
      <c r="B925" s="10"/>
      <c r="C925" s="10"/>
      <c r="D925" s="10"/>
      <c r="E925" s="29"/>
      <c r="F925" s="13"/>
      <c r="G925" s="13"/>
      <c r="H925" s="13"/>
      <c r="I925" s="13"/>
      <c r="J925" s="13"/>
      <c r="K925" s="13"/>
      <c r="L925" s="13"/>
      <c r="M925" s="8"/>
    </row>
    <row r="926">
      <c r="A926" s="10"/>
      <c r="B926" s="10"/>
      <c r="C926" s="10"/>
      <c r="D926" s="10"/>
      <c r="E926" s="29"/>
      <c r="F926" s="13"/>
      <c r="G926" s="13"/>
      <c r="H926" s="13"/>
      <c r="I926" s="13"/>
      <c r="J926" s="13"/>
      <c r="K926" s="13"/>
      <c r="L926" s="13"/>
      <c r="M926" s="8"/>
    </row>
    <row r="927">
      <c r="A927" s="10"/>
      <c r="B927" s="10"/>
      <c r="C927" s="10"/>
      <c r="D927" s="10"/>
      <c r="E927" s="29"/>
      <c r="F927" s="13"/>
      <c r="G927" s="13"/>
      <c r="H927" s="13"/>
      <c r="I927" s="13"/>
      <c r="J927" s="13"/>
      <c r="K927" s="13"/>
      <c r="L927" s="13"/>
      <c r="M927" s="8"/>
    </row>
    <row r="928">
      <c r="A928" s="10"/>
      <c r="B928" s="10"/>
      <c r="C928" s="10"/>
      <c r="D928" s="10"/>
      <c r="E928" s="29"/>
      <c r="F928" s="13"/>
      <c r="G928" s="13"/>
      <c r="H928" s="13"/>
      <c r="I928" s="13"/>
      <c r="J928" s="13"/>
      <c r="K928" s="13"/>
      <c r="L928" s="13"/>
      <c r="M928" s="8"/>
    </row>
    <row r="929">
      <c r="A929" s="10"/>
      <c r="B929" s="10"/>
      <c r="C929" s="10"/>
      <c r="D929" s="10"/>
      <c r="E929" s="29"/>
      <c r="F929" s="13"/>
      <c r="G929" s="13"/>
      <c r="H929" s="13"/>
      <c r="I929" s="13"/>
      <c r="J929" s="13"/>
      <c r="K929" s="13"/>
      <c r="L929" s="13"/>
      <c r="M929" s="8"/>
    </row>
    <row r="930">
      <c r="A930" s="10"/>
      <c r="B930" s="10"/>
      <c r="C930" s="10"/>
      <c r="D930" s="10"/>
      <c r="E930" s="29"/>
      <c r="F930" s="13"/>
      <c r="G930" s="13"/>
      <c r="H930" s="13"/>
      <c r="I930" s="13"/>
      <c r="J930" s="13"/>
      <c r="K930" s="13"/>
      <c r="L930" s="13"/>
      <c r="M930" s="8"/>
    </row>
    <row r="931">
      <c r="A931" s="10"/>
      <c r="B931" s="10"/>
      <c r="C931" s="10"/>
      <c r="D931" s="10"/>
      <c r="E931" s="29"/>
      <c r="F931" s="13"/>
      <c r="G931" s="13"/>
      <c r="H931" s="13"/>
      <c r="I931" s="13"/>
      <c r="J931" s="13"/>
      <c r="K931" s="13"/>
      <c r="L931" s="13"/>
      <c r="M931" s="8"/>
    </row>
    <row r="932">
      <c r="A932" s="10"/>
      <c r="B932" s="10"/>
      <c r="C932" s="10"/>
      <c r="D932" s="10"/>
      <c r="E932" s="29"/>
      <c r="F932" s="13"/>
      <c r="G932" s="13"/>
      <c r="H932" s="13"/>
      <c r="I932" s="13"/>
      <c r="J932" s="13"/>
      <c r="K932" s="13"/>
      <c r="L932" s="13"/>
      <c r="M932" s="8"/>
    </row>
    <row r="933">
      <c r="A933" s="10"/>
      <c r="B933" s="10"/>
      <c r="C933" s="10"/>
      <c r="D933" s="10"/>
      <c r="E933" s="29"/>
      <c r="F933" s="13"/>
      <c r="G933" s="13"/>
      <c r="H933" s="13"/>
      <c r="I933" s="13"/>
      <c r="J933" s="13"/>
      <c r="K933" s="13"/>
      <c r="L933" s="13"/>
      <c r="M933" s="8"/>
    </row>
    <row r="934">
      <c r="A934" s="10"/>
      <c r="B934" s="10"/>
      <c r="C934" s="10"/>
      <c r="D934" s="10"/>
      <c r="E934" s="29"/>
      <c r="F934" s="13"/>
      <c r="G934" s="13"/>
      <c r="H934" s="13"/>
      <c r="I934" s="13"/>
      <c r="J934" s="13"/>
      <c r="K934" s="13"/>
      <c r="L934" s="13"/>
      <c r="M934" s="8"/>
    </row>
    <row r="935">
      <c r="A935" s="10"/>
      <c r="B935" s="10"/>
      <c r="C935" s="10"/>
      <c r="D935" s="10"/>
      <c r="E935" s="29"/>
      <c r="F935" s="13"/>
      <c r="G935" s="13"/>
      <c r="H935" s="13"/>
      <c r="I935" s="13"/>
      <c r="J935" s="13"/>
      <c r="K935" s="13"/>
      <c r="L935" s="13"/>
      <c r="M935" s="8"/>
    </row>
    <row r="936">
      <c r="A936" s="10"/>
      <c r="B936" s="10"/>
      <c r="C936" s="10"/>
      <c r="D936" s="10"/>
      <c r="E936" s="29"/>
      <c r="F936" s="13"/>
      <c r="G936" s="13"/>
      <c r="H936" s="13"/>
      <c r="I936" s="13"/>
      <c r="J936" s="13"/>
      <c r="K936" s="13"/>
      <c r="L936" s="13"/>
      <c r="M936" s="8"/>
    </row>
    <row r="937">
      <c r="A937" s="10"/>
      <c r="B937" s="10"/>
      <c r="C937" s="10"/>
      <c r="D937" s="10"/>
      <c r="E937" s="29"/>
      <c r="F937" s="13"/>
      <c r="G937" s="13"/>
      <c r="H937" s="13"/>
      <c r="I937" s="13"/>
      <c r="J937" s="13"/>
      <c r="K937" s="13"/>
      <c r="L937" s="13"/>
      <c r="M937" s="8"/>
    </row>
    <row r="938">
      <c r="A938" s="10"/>
      <c r="B938" s="10"/>
      <c r="C938" s="10"/>
      <c r="D938" s="10"/>
      <c r="E938" s="29"/>
      <c r="F938" s="13"/>
      <c r="G938" s="13"/>
      <c r="H938" s="13"/>
      <c r="I938" s="13"/>
      <c r="J938" s="13"/>
      <c r="K938" s="13"/>
      <c r="L938" s="13"/>
      <c r="M938" s="8"/>
    </row>
    <row r="939">
      <c r="A939" s="10"/>
      <c r="B939" s="10"/>
      <c r="C939" s="10"/>
      <c r="D939" s="10"/>
      <c r="E939" s="29"/>
      <c r="F939" s="13"/>
      <c r="G939" s="13"/>
      <c r="H939" s="13"/>
      <c r="I939" s="13"/>
      <c r="J939" s="13"/>
      <c r="K939" s="13"/>
      <c r="L939" s="13"/>
      <c r="M939" s="8"/>
    </row>
    <row r="940">
      <c r="A940" s="10"/>
      <c r="B940" s="10"/>
      <c r="C940" s="10"/>
      <c r="D940" s="10"/>
      <c r="E940" s="29"/>
      <c r="F940" s="13"/>
      <c r="G940" s="13"/>
      <c r="H940" s="13"/>
      <c r="I940" s="13"/>
      <c r="J940" s="13"/>
      <c r="K940" s="13"/>
      <c r="L940" s="13"/>
      <c r="M940" s="8"/>
    </row>
    <row r="941">
      <c r="A941" s="10"/>
      <c r="B941" s="10"/>
      <c r="C941" s="10"/>
      <c r="D941" s="10"/>
      <c r="E941" s="29"/>
      <c r="F941" s="13"/>
      <c r="G941" s="13"/>
      <c r="H941" s="13"/>
      <c r="I941" s="13"/>
      <c r="J941" s="13"/>
      <c r="K941" s="13"/>
      <c r="L941" s="13"/>
      <c r="M941" s="8"/>
    </row>
    <row r="942">
      <c r="A942" s="10"/>
      <c r="B942" s="10"/>
      <c r="C942" s="10"/>
      <c r="D942" s="10"/>
      <c r="E942" s="29"/>
      <c r="F942" s="13"/>
      <c r="G942" s="13"/>
      <c r="H942" s="13"/>
      <c r="I942" s="13"/>
      <c r="J942" s="13"/>
      <c r="K942" s="13"/>
      <c r="L942" s="13"/>
      <c r="M942" s="8"/>
    </row>
    <row r="943">
      <c r="A943" s="10"/>
      <c r="B943" s="10"/>
      <c r="C943" s="10"/>
      <c r="D943" s="10"/>
      <c r="E943" s="29"/>
      <c r="F943" s="13"/>
      <c r="G943" s="13"/>
      <c r="H943" s="13"/>
      <c r="I943" s="13"/>
      <c r="J943" s="13"/>
      <c r="K943" s="13"/>
      <c r="L943" s="13"/>
      <c r="M943" s="8"/>
    </row>
    <row r="944">
      <c r="A944" s="10"/>
      <c r="B944" s="10"/>
      <c r="C944" s="10"/>
      <c r="D944" s="10"/>
      <c r="E944" s="29"/>
      <c r="F944" s="13"/>
      <c r="G944" s="13"/>
      <c r="H944" s="13"/>
      <c r="I944" s="13"/>
      <c r="J944" s="13"/>
      <c r="K944" s="13"/>
      <c r="L944" s="13"/>
      <c r="M944" s="8"/>
    </row>
    <row r="945">
      <c r="A945" s="10"/>
      <c r="B945" s="10"/>
      <c r="C945" s="10"/>
      <c r="D945" s="10"/>
      <c r="E945" s="29"/>
      <c r="F945" s="13"/>
      <c r="G945" s="13"/>
      <c r="H945" s="13"/>
      <c r="I945" s="13"/>
      <c r="J945" s="13"/>
      <c r="K945" s="13"/>
      <c r="L945" s="13"/>
      <c r="M945" s="8"/>
    </row>
    <row r="946">
      <c r="A946" s="10"/>
      <c r="B946" s="10"/>
      <c r="C946" s="10"/>
      <c r="D946" s="10"/>
      <c r="E946" s="29"/>
      <c r="F946" s="13"/>
      <c r="G946" s="13"/>
      <c r="H946" s="13"/>
      <c r="I946" s="13"/>
      <c r="J946" s="13"/>
      <c r="K946" s="13"/>
      <c r="L946" s="13"/>
      <c r="M946" s="8"/>
    </row>
    <row r="947">
      <c r="A947" s="10"/>
      <c r="B947" s="10"/>
      <c r="C947" s="10"/>
      <c r="D947" s="10"/>
      <c r="E947" s="29"/>
      <c r="F947" s="13"/>
      <c r="G947" s="13"/>
      <c r="H947" s="13"/>
      <c r="I947" s="13"/>
      <c r="J947" s="13"/>
      <c r="K947" s="13"/>
      <c r="L947" s="13"/>
      <c r="M947" s="8"/>
    </row>
    <row r="948">
      <c r="A948" s="10"/>
      <c r="B948" s="10"/>
      <c r="C948" s="10"/>
      <c r="D948" s="10"/>
      <c r="E948" s="29"/>
      <c r="F948" s="13"/>
      <c r="G948" s="13"/>
      <c r="H948" s="13"/>
      <c r="I948" s="13"/>
      <c r="J948" s="13"/>
      <c r="K948" s="13"/>
      <c r="L948" s="13"/>
      <c r="M948" s="8"/>
    </row>
    <row r="949">
      <c r="A949" s="10"/>
      <c r="B949" s="10"/>
      <c r="C949" s="10"/>
      <c r="D949" s="10"/>
      <c r="E949" s="29"/>
      <c r="F949" s="13"/>
      <c r="G949" s="13"/>
      <c r="H949" s="13"/>
      <c r="I949" s="13"/>
      <c r="J949" s="13"/>
      <c r="K949" s="13"/>
      <c r="L949" s="13"/>
      <c r="M949" s="8"/>
    </row>
    <row r="950">
      <c r="A950" s="10"/>
      <c r="B950" s="10"/>
      <c r="C950" s="10"/>
      <c r="D950" s="10"/>
      <c r="E950" s="29"/>
      <c r="F950" s="13"/>
      <c r="G950" s="13"/>
      <c r="H950" s="13"/>
      <c r="I950" s="13"/>
      <c r="J950" s="13"/>
      <c r="K950" s="13"/>
      <c r="L950" s="13"/>
      <c r="M950" s="8"/>
    </row>
    <row r="951">
      <c r="A951" s="10"/>
      <c r="B951" s="10"/>
      <c r="C951" s="10"/>
      <c r="D951" s="10"/>
      <c r="E951" s="29"/>
      <c r="F951" s="13"/>
      <c r="G951" s="13"/>
      <c r="H951" s="13"/>
      <c r="I951" s="13"/>
      <c r="J951" s="13"/>
      <c r="K951" s="13"/>
      <c r="L951" s="13"/>
      <c r="M951" s="8"/>
    </row>
    <row r="952">
      <c r="A952" s="10"/>
      <c r="B952" s="10"/>
      <c r="C952" s="10"/>
      <c r="D952" s="10"/>
      <c r="E952" s="29"/>
      <c r="F952" s="13"/>
      <c r="G952" s="13"/>
      <c r="H952" s="13"/>
      <c r="I952" s="13"/>
      <c r="J952" s="13"/>
      <c r="K952" s="13"/>
      <c r="L952" s="13"/>
      <c r="M952" s="8"/>
    </row>
    <row r="953">
      <c r="A953" s="10"/>
      <c r="B953" s="10"/>
      <c r="C953" s="10"/>
      <c r="D953" s="10"/>
      <c r="E953" s="29"/>
      <c r="F953" s="13"/>
      <c r="G953" s="13"/>
      <c r="H953" s="13"/>
      <c r="I953" s="13"/>
      <c r="J953" s="13"/>
      <c r="K953" s="13"/>
      <c r="L953" s="13"/>
      <c r="M953" s="8"/>
    </row>
    <row r="954">
      <c r="A954" s="10"/>
      <c r="B954" s="10"/>
      <c r="C954" s="10"/>
      <c r="D954" s="10"/>
      <c r="E954" s="29"/>
      <c r="F954" s="13"/>
      <c r="G954" s="13"/>
      <c r="H954" s="13"/>
      <c r="I954" s="13"/>
      <c r="J954" s="13"/>
      <c r="K954" s="13"/>
      <c r="L954" s="13"/>
      <c r="M954" s="8"/>
    </row>
    <row r="955">
      <c r="A955" s="10"/>
      <c r="B955" s="10"/>
      <c r="C955" s="10"/>
      <c r="D955" s="10"/>
      <c r="E955" s="29"/>
      <c r="F955" s="13"/>
      <c r="G955" s="13"/>
      <c r="H955" s="13"/>
      <c r="I955" s="13"/>
      <c r="J955" s="13"/>
      <c r="K955" s="13"/>
      <c r="L955" s="13"/>
      <c r="M955" s="8"/>
    </row>
    <row r="956">
      <c r="A956" s="10"/>
      <c r="B956" s="10"/>
      <c r="C956" s="10"/>
      <c r="D956" s="10"/>
      <c r="E956" s="29"/>
      <c r="F956" s="13"/>
      <c r="G956" s="13"/>
      <c r="H956" s="13"/>
      <c r="I956" s="13"/>
      <c r="J956" s="13"/>
      <c r="K956" s="13"/>
      <c r="L956" s="13"/>
      <c r="M956" s="8"/>
    </row>
    <row r="957">
      <c r="A957" s="10"/>
      <c r="B957" s="10"/>
      <c r="C957" s="10"/>
      <c r="D957" s="10"/>
      <c r="E957" s="29"/>
      <c r="F957" s="13"/>
      <c r="G957" s="13"/>
      <c r="H957" s="13"/>
      <c r="I957" s="13"/>
      <c r="J957" s="13"/>
      <c r="K957" s="13"/>
      <c r="L957" s="13"/>
      <c r="M957" s="8"/>
    </row>
    <row r="958">
      <c r="A958" s="10"/>
      <c r="B958" s="10"/>
      <c r="C958" s="10"/>
      <c r="D958" s="10"/>
      <c r="E958" s="29"/>
      <c r="F958" s="13"/>
      <c r="G958" s="13"/>
      <c r="H958" s="13"/>
      <c r="I958" s="13"/>
      <c r="J958" s="13"/>
      <c r="K958" s="13"/>
      <c r="L958" s="13"/>
      <c r="M958" s="8"/>
    </row>
    <row r="959">
      <c r="A959" s="10"/>
      <c r="B959" s="10"/>
      <c r="C959" s="10"/>
      <c r="D959" s="10"/>
      <c r="E959" s="29"/>
      <c r="F959" s="13"/>
      <c r="G959" s="13"/>
      <c r="H959" s="13"/>
      <c r="I959" s="13"/>
      <c r="J959" s="13"/>
      <c r="K959" s="13"/>
      <c r="L959" s="13"/>
      <c r="M959" s="8"/>
    </row>
    <row r="960">
      <c r="A960" s="10"/>
      <c r="B960" s="10"/>
      <c r="C960" s="10"/>
      <c r="D960" s="10"/>
      <c r="E960" s="29"/>
      <c r="F960" s="13"/>
      <c r="G960" s="13"/>
      <c r="H960" s="13"/>
      <c r="I960" s="13"/>
      <c r="J960" s="13"/>
      <c r="K960" s="13"/>
      <c r="L960" s="13"/>
      <c r="M960" s="8"/>
    </row>
    <row r="961">
      <c r="A961" s="10"/>
      <c r="B961" s="10"/>
      <c r="C961" s="10"/>
      <c r="D961" s="10"/>
      <c r="E961" s="29"/>
      <c r="F961" s="13"/>
      <c r="G961" s="13"/>
      <c r="H961" s="13"/>
      <c r="I961" s="13"/>
      <c r="J961" s="13"/>
      <c r="K961" s="13"/>
      <c r="L961" s="13"/>
      <c r="M961" s="8"/>
    </row>
    <row r="962">
      <c r="A962" s="10"/>
      <c r="B962" s="10"/>
      <c r="C962" s="10"/>
      <c r="D962" s="10"/>
      <c r="E962" s="29"/>
      <c r="F962" s="13"/>
      <c r="G962" s="13"/>
      <c r="H962" s="13"/>
      <c r="I962" s="13"/>
      <c r="J962" s="13"/>
      <c r="K962" s="13"/>
      <c r="L962" s="13"/>
      <c r="M962" s="8"/>
    </row>
    <row r="963">
      <c r="A963" s="10"/>
      <c r="B963" s="10"/>
      <c r="C963" s="10"/>
      <c r="D963" s="10"/>
      <c r="E963" s="29"/>
      <c r="F963" s="13"/>
      <c r="G963" s="13"/>
      <c r="H963" s="13"/>
      <c r="I963" s="13"/>
      <c r="J963" s="13"/>
      <c r="K963" s="13"/>
      <c r="L963" s="13"/>
      <c r="M963" s="8"/>
    </row>
    <row r="964">
      <c r="A964" s="10"/>
      <c r="B964" s="10"/>
      <c r="C964" s="10"/>
      <c r="D964" s="10"/>
      <c r="E964" s="29"/>
      <c r="F964" s="13"/>
      <c r="G964" s="13"/>
      <c r="H964" s="13"/>
      <c r="I964" s="13"/>
      <c r="J964" s="13"/>
      <c r="K964" s="13"/>
      <c r="L964" s="13"/>
      <c r="M964" s="8"/>
    </row>
    <row r="965">
      <c r="A965" s="10"/>
      <c r="B965" s="10"/>
      <c r="C965" s="10"/>
      <c r="D965" s="10"/>
      <c r="E965" s="29"/>
      <c r="F965" s="13"/>
      <c r="G965" s="13"/>
      <c r="H965" s="13"/>
      <c r="I965" s="13"/>
      <c r="J965" s="13"/>
      <c r="K965" s="13"/>
      <c r="L965" s="13"/>
      <c r="M965" s="8"/>
    </row>
    <row r="966">
      <c r="A966" s="10"/>
      <c r="B966" s="10"/>
      <c r="C966" s="10"/>
      <c r="D966" s="10"/>
      <c r="E966" s="29"/>
      <c r="F966" s="13"/>
      <c r="G966" s="13"/>
      <c r="H966" s="13"/>
      <c r="I966" s="13"/>
      <c r="J966" s="13"/>
      <c r="K966" s="13"/>
      <c r="L966" s="13"/>
      <c r="M966" s="8"/>
    </row>
    <row r="967">
      <c r="A967" s="10"/>
      <c r="B967" s="10"/>
      <c r="C967" s="10"/>
      <c r="D967" s="10"/>
      <c r="E967" s="29"/>
      <c r="F967" s="13"/>
      <c r="G967" s="13"/>
      <c r="H967" s="13"/>
      <c r="I967" s="13"/>
      <c r="J967" s="13"/>
      <c r="K967" s="13"/>
      <c r="L967" s="13"/>
      <c r="M967" s="8"/>
    </row>
    <row r="968">
      <c r="A968" s="10"/>
      <c r="B968" s="10"/>
      <c r="C968" s="10"/>
      <c r="D968" s="10"/>
      <c r="E968" s="29"/>
      <c r="F968" s="13"/>
      <c r="G968" s="13"/>
      <c r="H968" s="13"/>
      <c r="I968" s="13"/>
      <c r="J968" s="13"/>
      <c r="K968" s="13"/>
      <c r="L968" s="13"/>
      <c r="M968" s="8"/>
    </row>
    <row r="969">
      <c r="A969" s="10"/>
      <c r="B969" s="10"/>
      <c r="C969" s="10"/>
      <c r="D969" s="10"/>
      <c r="E969" s="29"/>
      <c r="F969" s="13"/>
      <c r="G969" s="13"/>
      <c r="H969" s="13"/>
      <c r="I969" s="13"/>
      <c r="J969" s="13"/>
      <c r="K969" s="13"/>
      <c r="L969" s="13"/>
      <c r="M969" s="8"/>
    </row>
    <row r="970">
      <c r="A970" s="10"/>
      <c r="B970" s="10"/>
      <c r="C970" s="10"/>
      <c r="D970" s="10"/>
      <c r="E970" s="29"/>
      <c r="F970" s="13"/>
      <c r="G970" s="13"/>
      <c r="H970" s="13"/>
      <c r="I970" s="13"/>
      <c r="J970" s="13"/>
      <c r="K970" s="13"/>
      <c r="L970" s="13"/>
      <c r="M970" s="8"/>
    </row>
    <row r="971">
      <c r="A971" s="10"/>
      <c r="B971" s="10"/>
      <c r="C971" s="10"/>
      <c r="D971" s="10"/>
      <c r="E971" s="29"/>
      <c r="F971" s="13"/>
      <c r="G971" s="13"/>
      <c r="H971" s="13"/>
      <c r="I971" s="13"/>
      <c r="J971" s="13"/>
      <c r="K971" s="13"/>
      <c r="L971" s="13"/>
      <c r="M971" s="8"/>
    </row>
    <row r="972">
      <c r="A972" s="10"/>
      <c r="B972" s="10"/>
      <c r="C972" s="10"/>
      <c r="D972" s="10"/>
      <c r="E972" s="29"/>
      <c r="F972" s="13"/>
      <c r="G972" s="13"/>
      <c r="H972" s="13"/>
      <c r="I972" s="13"/>
      <c r="J972" s="13"/>
      <c r="K972" s="13"/>
      <c r="L972" s="13"/>
      <c r="M972" s="8"/>
    </row>
    <row r="973">
      <c r="A973" s="10"/>
      <c r="B973" s="10"/>
      <c r="C973" s="10"/>
      <c r="D973" s="10"/>
      <c r="E973" s="29"/>
      <c r="F973" s="13"/>
      <c r="G973" s="13"/>
      <c r="H973" s="13"/>
      <c r="I973" s="13"/>
      <c r="J973" s="13"/>
      <c r="K973" s="13"/>
      <c r="L973" s="13"/>
      <c r="M973" s="8"/>
    </row>
    <row r="974">
      <c r="A974" s="10"/>
      <c r="B974" s="10"/>
      <c r="C974" s="10"/>
      <c r="D974" s="10"/>
      <c r="E974" s="29"/>
      <c r="F974" s="13"/>
      <c r="G974" s="13"/>
      <c r="H974" s="13"/>
      <c r="I974" s="13"/>
      <c r="J974" s="13"/>
      <c r="K974" s="13"/>
      <c r="L974" s="13"/>
      <c r="M974" s="8"/>
    </row>
    <row r="975">
      <c r="A975" s="10"/>
      <c r="B975" s="10"/>
      <c r="C975" s="10"/>
      <c r="D975" s="10"/>
      <c r="E975" s="29"/>
      <c r="F975" s="13"/>
      <c r="G975" s="13"/>
      <c r="H975" s="13"/>
      <c r="I975" s="13"/>
      <c r="J975" s="13"/>
      <c r="K975" s="13"/>
      <c r="L975" s="13"/>
      <c r="M975" s="8"/>
    </row>
    <row r="976">
      <c r="A976" s="10"/>
      <c r="B976" s="10"/>
      <c r="C976" s="10"/>
      <c r="D976" s="10"/>
      <c r="E976" s="29"/>
      <c r="F976" s="13"/>
      <c r="G976" s="13"/>
      <c r="H976" s="13"/>
      <c r="I976" s="13"/>
      <c r="J976" s="13"/>
      <c r="K976" s="13"/>
      <c r="L976" s="13"/>
      <c r="M976" s="8"/>
    </row>
    <row r="977">
      <c r="A977" s="10"/>
      <c r="B977" s="10"/>
      <c r="C977" s="10"/>
      <c r="D977" s="10"/>
      <c r="E977" s="29"/>
      <c r="F977" s="13"/>
      <c r="G977" s="13"/>
      <c r="H977" s="13"/>
      <c r="I977" s="13"/>
      <c r="J977" s="13"/>
      <c r="K977" s="13"/>
      <c r="L977" s="13"/>
      <c r="M977" s="8"/>
    </row>
    <row r="978">
      <c r="A978" s="10"/>
      <c r="B978" s="10"/>
      <c r="C978" s="10"/>
      <c r="D978" s="10"/>
      <c r="E978" s="29"/>
      <c r="F978" s="13"/>
      <c r="G978" s="13"/>
      <c r="H978" s="13"/>
      <c r="I978" s="13"/>
      <c r="J978" s="13"/>
      <c r="K978" s="13"/>
      <c r="L978" s="13"/>
      <c r="M978" s="8"/>
    </row>
    <row r="979">
      <c r="A979" s="10"/>
      <c r="B979" s="10"/>
      <c r="C979" s="10"/>
      <c r="D979" s="10"/>
      <c r="E979" s="29"/>
      <c r="F979" s="13"/>
      <c r="G979" s="13"/>
      <c r="H979" s="13"/>
      <c r="I979" s="13"/>
      <c r="J979" s="13"/>
      <c r="K979" s="13"/>
      <c r="L979" s="13"/>
      <c r="M979" s="8"/>
    </row>
    <row r="980">
      <c r="A980" s="10"/>
      <c r="B980" s="10"/>
      <c r="C980" s="10"/>
      <c r="D980" s="10"/>
      <c r="E980" s="29"/>
      <c r="F980" s="13"/>
      <c r="G980" s="13"/>
      <c r="H980" s="13"/>
      <c r="I980" s="13"/>
      <c r="J980" s="13"/>
      <c r="K980" s="13"/>
      <c r="L980" s="13"/>
      <c r="M980" s="8"/>
    </row>
    <row r="981">
      <c r="A981" s="10"/>
      <c r="B981" s="10"/>
      <c r="C981" s="10"/>
      <c r="D981" s="10"/>
      <c r="E981" s="29"/>
      <c r="F981" s="13"/>
      <c r="G981" s="13"/>
      <c r="H981" s="13"/>
      <c r="I981" s="13"/>
      <c r="J981" s="13"/>
      <c r="K981" s="13"/>
      <c r="L981" s="13"/>
      <c r="M981" s="8"/>
    </row>
    <row r="982">
      <c r="A982" s="10"/>
      <c r="B982" s="10"/>
      <c r="C982" s="10"/>
      <c r="D982" s="10"/>
      <c r="E982" s="29"/>
      <c r="F982" s="13"/>
      <c r="G982" s="13"/>
      <c r="H982" s="13"/>
      <c r="I982" s="13"/>
      <c r="J982" s="13"/>
      <c r="K982" s="13"/>
      <c r="L982" s="13"/>
      <c r="M982" s="8"/>
    </row>
    <row r="983">
      <c r="A983" s="10"/>
      <c r="B983" s="10"/>
      <c r="C983" s="10"/>
      <c r="D983" s="10"/>
      <c r="E983" s="29"/>
      <c r="F983" s="13"/>
      <c r="G983" s="13"/>
      <c r="H983" s="13"/>
      <c r="I983" s="13"/>
      <c r="J983" s="13"/>
      <c r="K983" s="13"/>
      <c r="L983" s="13"/>
      <c r="M983" s="8"/>
    </row>
    <row r="984">
      <c r="A984" s="10"/>
      <c r="B984" s="10"/>
      <c r="C984" s="10"/>
      <c r="D984" s="10"/>
      <c r="E984" s="29"/>
      <c r="F984" s="13"/>
      <c r="G984" s="13"/>
      <c r="H984" s="13"/>
      <c r="I984" s="13"/>
      <c r="J984" s="13"/>
      <c r="K984" s="13"/>
      <c r="L984" s="13"/>
      <c r="M984" s="8"/>
    </row>
    <row r="985">
      <c r="A985" s="10"/>
      <c r="B985" s="10"/>
      <c r="C985" s="10"/>
      <c r="D985" s="10"/>
      <c r="E985" s="29"/>
      <c r="F985" s="13"/>
      <c r="G985" s="13"/>
      <c r="H985" s="13"/>
      <c r="I985" s="13"/>
      <c r="J985" s="13"/>
      <c r="K985" s="13"/>
      <c r="L985" s="13"/>
      <c r="M985" s="8"/>
    </row>
    <row r="986">
      <c r="A986" s="10"/>
      <c r="B986" s="10"/>
      <c r="C986" s="10"/>
      <c r="D986" s="10"/>
      <c r="E986" s="29"/>
      <c r="F986" s="13"/>
      <c r="G986" s="13"/>
      <c r="H986" s="13"/>
      <c r="I986" s="13"/>
      <c r="J986" s="13"/>
      <c r="K986" s="13"/>
      <c r="L986" s="13"/>
      <c r="M986" s="8"/>
    </row>
    <row r="987">
      <c r="A987" s="10"/>
      <c r="B987" s="10"/>
      <c r="C987" s="10"/>
      <c r="D987" s="10"/>
      <c r="E987" s="29"/>
      <c r="F987" s="13"/>
      <c r="G987" s="13"/>
      <c r="H987" s="13"/>
      <c r="I987" s="13"/>
      <c r="J987" s="13"/>
      <c r="K987" s="13"/>
      <c r="L987" s="13"/>
      <c r="M987" s="8"/>
    </row>
    <row r="988">
      <c r="A988" s="10"/>
      <c r="B988" s="10"/>
      <c r="C988" s="10"/>
      <c r="D988" s="10"/>
      <c r="E988" s="29"/>
      <c r="F988" s="13"/>
      <c r="G988" s="13"/>
      <c r="H988" s="13"/>
      <c r="I988" s="13"/>
      <c r="J988" s="13"/>
      <c r="K988" s="13"/>
      <c r="L988" s="13"/>
      <c r="M988" s="8"/>
    </row>
    <row r="989">
      <c r="A989" s="10"/>
      <c r="B989" s="10"/>
      <c r="C989" s="10"/>
      <c r="D989" s="10"/>
      <c r="E989" s="29"/>
      <c r="F989" s="13"/>
      <c r="G989" s="13"/>
      <c r="H989" s="13"/>
      <c r="I989" s="13"/>
      <c r="J989" s="13"/>
      <c r="K989" s="13"/>
      <c r="L989" s="13"/>
      <c r="M989" s="8"/>
    </row>
    <row r="990">
      <c r="A990" s="10"/>
      <c r="B990" s="10"/>
      <c r="C990" s="10"/>
      <c r="D990" s="10"/>
      <c r="E990" s="29"/>
      <c r="F990" s="13"/>
      <c r="G990" s="13"/>
      <c r="H990" s="13"/>
      <c r="I990" s="13"/>
      <c r="J990" s="13"/>
      <c r="K990" s="13"/>
      <c r="L990" s="13"/>
      <c r="M990" s="8"/>
    </row>
    <row r="991">
      <c r="A991" s="10"/>
      <c r="B991" s="10"/>
      <c r="C991" s="10"/>
      <c r="D991" s="10"/>
      <c r="E991" s="29"/>
      <c r="F991" s="13"/>
      <c r="G991" s="13"/>
      <c r="H991" s="13"/>
      <c r="I991" s="13"/>
      <c r="J991" s="13"/>
      <c r="K991" s="13"/>
      <c r="L991" s="13"/>
      <c r="M991" s="8"/>
    </row>
    <row r="992">
      <c r="A992" s="10"/>
      <c r="B992" s="10"/>
      <c r="C992" s="10"/>
      <c r="D992" s="10"/>
      <c r="E992" s="29"/>
      <c r="F992" s="13"/>
      <c r="G992" s="13"/>
      <c r="H992" s="13"/>
      <c r="I992" s="13"/>
      <c r="J992" s="13"/>
      <c r="K992" s="13"/>
      <c r="L992" s="13"/>
      <c r="M992" s="8"/>
    </row>
    <row r="993">
      <c r="A993" s="10"/>
      <c r="B993" s="10"/>
      <c r="C993" s="10"/>
      <c r="D993" s="10"/>
      <c r="E993" s="29"/>
      <c r="F993" s="13"/>
      <c r="G993" s="13"/>
      <c r="H993" s="13"/>
      <c r="I993" s="13"/>
      <c r="J993" s="13"/>
      <c r="K993" s="13"/>
      <c r="L993" s="13"/>
      <c r="M993" s="8"/>
    </row>
    <row r="994">
      <c r="A994" s="10"/>
      <c r="B994" s="10"/>
      <c r="C994" s="10"/>
      <c r="D994" s="10"/>
      <c r="E994" s="29"/>
      <c r="F994" s="13"/>
      <c r="G994" s="13"/>
      <c r="H994" s="13"/>
      <c r="I994" s="13"/>
      <c r="J994" s="13"/>
      <c r="K994" s="13"/>
      <c r="L994" s="13"/>
      <c r="M994" s="8"/>
    </row>
    <row r="995">
      <c r="A995" s="10"/>
      <c r="B995" s="10"/>
      <c r="C995" s="10"/>
      <c r="D995" s="10"/>
      <c r="E995" s="29"/>
      <c r="F995" s="13"/>
      <c r="G995" s="13"/>
      <c r="H995" s="13"/>
      <c r="I995" s="13"/>
      <c r="J995" s="13"/>
      <c r="K995" s="13"/>
      <c r="L995" s="13"/>
      <c r="M995" s="8"/>
    </row>
    <row r="996">
      <c r="A996" s="10"/>
      <c r="B996" s="10"/>
      <c r="C996" s="10"/>
      <c r="D996" s="10"/>
      <c r="E996" s="29"/>
      <c r="F996" s="13"/>
      <c r="G996" s="13"/>
      <c r="H996" s="13"/>
      <c r="I996" s="13"/>
      <c r="J996" s="13"/>
      <c r="K996" s="13"/>
      <c r="L996" s="13"/>
      <c r="M996" s="8"/>
    </row>
    <row r="997">
      <c r="A997" s="10"/>
      <c r="B997" s="10"/>
      <c r="C997" s="10"/>
      <c r="D997" s="10"/>
      <c r="E997" s="29"/>
      <c r="F997" s="13"/>
      <c r="G997" s="13"/>
      <c r="H997" s="13"/>
      <c r="I997" s="13"/>
      <c r="J997" s="13"/>
      <c r="K997" s="13"/>
      <c r="L997" s="13"/>
      <c r="M997" s="8"/>
    </row>
    <row r="998">
      <c r="A998" s="10"/>
      <c r="B998" s="10"/>
      <c r="C998" s="10"/>
      <c r="D998" s="10"/>
      <c r="E998" s="29"/>
      <c r="F998" s="13"/>
      <c r="G998" s="13"/>
      <c r="H998" s="13"/>
      <c r="I998" s="13"/>
      <c r="J998" s="13"/>
      <c r="K998" s="13"/>
      <c r="L998" s="13"/>
      <c r="M998" s="8"/>
    </row>
    <row r="999">
      <c r="A999" s="10"/>
      <c r="B999" s="10"/>
      <c r="C999" s="10"/>
      <c r="D999" s="10"/>
      <c r="E999" s="29"/>
      <c r="F999" s="13"/>
      <c r="G999" s="13"/>
      <c r="H999" s="13"/>
      <c r="I999" s="13"/>
      <c r="J999" s="13"/>
      <c r="K999" s="13"/>
      <c r="L999" s="13"/>
      <c r="M999" s="8"/>
    </row>
    <row r="1000">
      <c r="A1000" s="10"/>
      <c r="B1000" s="10"/>
      <c r="C1000" s="10"/>
      <c r="D1000" s="10"/>
      <c r="E1000" s="29"/>
      <c r="F1000" s="13"/>
      <c r="G1000" s="13"/>
      <c r="H1000" s="13"/>
      <c r="I1000" s="13"/>
      <c r="J1000" s="13"/>
      <c r="K1000" s="13"/>
      <c r="L1000" s="13"/>
      <c r="M1000" s="8"/>
    </row>
    <row r="1001">
      <c r="A1001" s="10"/>
      <c r="B1001" s="10"/>
      <c r="C1001" s="10"/>
      <c r="D1001" s="10"/>
      <c r="E1001" s="29"/>
      <c r="F1001" s="13"/>
      <c r="G1001" s="13"/>
      <c r="H1001" s="13"/>
      <c r="I1001" s="13"/>
      <c r="J1001" s="13"/>
      <c r="K1001" s="13"/>
      <c r="L1001" s="13"/>
      <c r="M1001" s="8"/>
    </row>
    <row r="1002">
      <c r="A1002" s="10"/>
      <c r="B1002" s="10"/>
      <c r="C1002" s="10"/>
      <c r="D1002" s="10"/>
      <c r="E1002" s="29"/>
      <c r="F1002" s="13"/>
      <c r="G1002" s="13"/>
      <c r="H1002" s="13"/>
      <c r="I1002" s="13"/>
      <c r="J1002" s="13"/>
      <c r="K1002" s="13"/>
      <c r="L1002" s="13"/>
      <c r="M1002" s="8"/>
    </row>
    <row r="1003">
      <c r="A1003" s="10"/>
      <c r="B1003" s="10"/>
      <c r="C1003" s="10"/>
      <c r="D1003" s="10"/>
      <c r="E1003" s="29"/>
      <c r="F1003" s="13"/>
      <c r="G1003" s="13"/>
      <c r="H1003" s="13"/>
      <c r="I1003" s="13"/>
      <c r="J1003" s="13"/>
      <c r="K1003" s="13"/>
      <c r="L1003" s="13"/>
      <c r="M1003" s="8"/>
    </row>
    <row r="1004">
      <c r="A1004" s="10"/>
      <c r="B1004" s="10"/>
      <c r="C1004" s="10"/>
      <c r="D1004" s="10"/>
      <c r="E1004" s="29"/>
      <c r="F1004" s="13"/>
      <c r="G1004" s="13"/>
      <c r="H1004" s="13"/>
      <c r="I1004" s="13"/>
      <c r="J1004" s="13"/>
      <c r="K1004" s="13"/>
      <c r="L1004" s="13"/>
      <c r="M1004" s="8"/>
    </row>
    <row r="1005">
      <c r="A1005" s="10"/>
      <c r="B1005" s="10"/>
      <c r="C1005" s="10"/>
      <c r="D1005" s="10"/>
      <c r="E1005" s="29"/>
      <c r="F1005" s="13"/>
      <c r="G1005" s="13"/>
      <c r="H1005" s="13"/>
      <c r="I1005" s="13"/>
      <c r="J1005" s="13"/>
      <c r="K1005" s="13"/>
      <c r="L1005" s="13"/>
      <c r="M1005" s="8"/>
    </row>
    <row r="1006">
      <c r="A1006" s="10"/>
      <c r="B1006" s="10"/>
      <c r="C1006" s="10"/>
      <c r="D1006" s="10"/>
      <c r="E1006" s="29"/>
      <c r="F1006" s="13"/>
      <c r="G1006" s="13"/>
      <c r="H1006" s="13"/>
      <c r="I1006" s="13"/>
      <c r="J1006" s="13"/>
      <c r="K1006" s="13"/>
      <c r="L1006" s="13"/>
      <c r="M1006" s="8"/>
    </row>
    <row r="1007">
      <c r="A1007" s="10"/>
      <c r="B1007" s="10"/>
      <c r="C1007" s="10"/>
      <c r="D1007" s="10"/>
      <c r="E1007" s="29"/>
      <c r="F1007" s="13"/>
      <c r="G1007" s="13"/>
      <c r="H1007" s="13"/>
      <c r="I1007" s="13"/>
      <c r="J1007" s="13"/>
      <c r="K1007" s="13"/>
      <c r="L1007" s="13"/>
      <c r="M1007" s="8"/>
    </row>
    <row r="1008">
      <c r="A1008" s="10"/>
      <c r="B1008" s="10"/>
      <c r="C1008" s="10"/>
      <c r="D1008" s="10"/>
      <c r="E1008" s="29"/>
      <c r="F1008" s="13"/>
      <c r="G1008" s="13"/>
      <c r="H1008" s="13"/>
      <c r="I1008" s="13"/>
      <c r="J1008" s="13"/>
      <c r="K1008" s="13"/>
      <c r="L1008" s="13"/>
      <c r="M1008" s="8"/>
    </row>
    <row r="1009">
      <c r="A1009" s="10"/>
      <c r="B1009" s="10"/>
      <c r="C1009" s="10"/>
      <c r="D1009" s="10"/>
      <c r="E1009" s="29"/>
      <c r="F1009" s="13"/>
      <c r="G1009" s="13"/>
      <c r="H1009" s="13"/>
      <c r="I1009" s="13"/>
      <c r="J1009" s="13"/>
      <c r="K1009" s="13"/>
      <c r="L1009" s="13"/>
      <c r="M1009" s="8"/>
    </row>
    <row r="1010">
      <c r="A1010" s="10"/>
      <c r="B1010" s="10"/>
      <c r="C1010" s="10"/>
      <c r="D1010" s="10"/>
      <c r="E1010" s="29"/>
      <c r="F1010" s="13"/>
      <c r="G1010" s="13"/>
      <c r="H1010" s="13"/>
      <c r="I1010" s="13"/>
      <c r="J1010" s="13"/>
      <c r="K1010" s="13"/>
      <c r="L1010" s="13"/>
      <c r="M1010" s="8"/>
    </row>
    <row r="1011">
      <c r="A1011" s="10"/>
      <c r="B1011" s="10"/>
      <c r="C1011" s="10"/>
      <c r="D1011" s="10"/>
      <c r="E1011" s="29"/>
      <c r="F1011" s="13"/>
      <c r="G1011" s="13"/>
      <c r="H1011" s="13"/>
      <c r="I1011" s="13"/>
      <c r="J1011" s="13"/>
      <c r="K1011" s="13"/>
      <c r="L1011" s="13"/>
      <c r="M1011" s="8"/>
    </row>
    <row r="1012">
      <c r="A1012" s="10"/>
      <c r="B1012" s="10"/>
      <c r="C1012" s="10"/>
      <c r="D1012" s="10"/>
      <c r="E1012" s="29"/>
      <c r="F1012" s="13"/>
      <c r="G1012" s="13"/>
      <c r="H1012" s="13"/>
      <c r="I1012" s="13"/>
      <c r="J1012" s="13"/>
      <c r="K1012" s="13"/>
      <c r="L1012" s="13"/>
      <c r="M1012" s="8"/>
    </row>
  </sheetData>
  <mergeCells count="15">
    <mergeCell ref="F11:L11"/>
    <mergeCell ref="F12:I21"/>
    <mergeCell ref="J12:J27"/>
    <mergeCell ref="K12:K21"/>
    <mergeCell ref="B22:E22"/>
    <mergeCell ref="F22:I22"/>
    <mergeCell ref="G24:I24"/>
    <mergeCell ref="K27:L27"/>
    <mergeCell ref="A1:E1"/>
    <mergeCell ref="F2:L2"/>
    <mergeCell ref="F3:L3"/>
    <mergeCell ref="F4:K7"/>
    <mergeCell ref="B8:E8"/>
    <mergeCell ref="F8:K8"/>
    <mergeCell ref="L9:L10"/>
  </mergeCells>
  <conditionalFormatting sqref="F24">
    <cfRule type="cellIs" dxfId="0" priority="1" operator="lessThan">
      <formula>"99%"</formula>
    </cfRule>
  </conditionalFormatting>
  <conditionalFormatting sqref="F24">
    <cfRule type="cellIs" dxfId="0" priority="2" operator="greaterThan">
      <formula>"100%"</formula>
    </cfRule>
  </conditionalFormatting>
  <conditionalFormatting sqref="F24">
    <cfRule type="cellIs" dxfId="1" priority="3" operator="equal">
      <formula>"100%"</formula>
    </cfRule>
  </conditionalFormatting>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2" width="5.71"/>
    <col customWidth="1" min="3" max="3" width="5.57"/>
    <col customWidth="1" min="4" max="4" width="7.86"/>
    <col customWidth="1" min="5" max="5" width="43.57"/>
    <col customWidth="1" min="6" max="6" width="12.29"/>
    <col customWidth="1" min="7" max="10" width="11.14"/>
    <col customWidth="1" min="11" max="11" width="19.0"/>
    <col customWidth="1" min="12" max="12" width="63.43"/>
    <col customWidth="1" min="13" max="13" width="23.43"/>
  </cols>
  <sheetData>
    <row r="1">
      <c r="A1" s="1" t="s">
        <v>0</v>
      </c>
      <c r="F1" s="2" t="s">
        <v>1</v>
      </c>
      <c r="G1" s="2" t="s">
        <v>2</v>
      </c>
      <c r="H1" s="2" t="s">
        <v>3</v>
      </c>
      <c r="I1" s="2" t="s">
        <v>4</v>
      </c>
      <c r="J1" s="2" t="s">
        <v>533</v>
      </c>
      <c r="K1" s="2" t="s">
        <v>5</v>
      </c>
      <c r="L1" s="3" t="s">
        <v>6</v>
      </c>
    </row>
    <row r="2" ht="22.5" customHeight="1">
      <c r="A2" s="5" t="s">
        <v>8</v>
      </c>
      <c r="F2" s="7"/>
      <c r="L2" s="8"/>
    </row>
    <row r="3">
      <c r="A3" s="10"/>
      <c r="B3" s="11" t="s">
        <v>9</v>
      </c>
      <c r="C3" s="12" t="s">
        <v>10</v>
      </c>
      <c r="F3" s="13"/>
      <c r="L3" s="8" t="s">
        <v>11</v>
      </c>
    </row>
    <row r="4">
      <c r="A4" s="10"/>
      <c r="B4" s="10"/>
      <c r="C4" s="10"/>
      <c r="D4" s="10"/>
      <c r="E4" s="14" t="s">
        <v>12</v>
      </c>
      <c r="L4" s="8" t="s">
        <v>13</v>
      </c>
    </row>
    <row r="5">
      <c r="A5" s="10"/>
      <c r="B5" s="10"/>
      <c r="C5" s="10"/>
      <c r="D5" s="10"/>
      <c r="E5" s="14" t="s">
        <v>161</v>
      </c>
      <c r="L5" s="8" t="s">
        <v>15</v>
      </c>
    </row>
    <row r="6">
      <c r="A6" s="10"/>
      <c r="B6" s="10"/>
      <c r="C6" s="10"/>
      <c r="D6" s="10"/>
      <c r="L6" s="8"/>
    </row>
    <row r="7">
      <c r="A7" s="10"/>
      <c r="B7" s="15" t="s">
        <v>17</v>
      </c>
      <c r="C7" s="15" t="s">
        <v>18</v>
      </c>
      <c r="D7" s="18"/>
      <c r="E7" s="18"/>
      <c r="F7" s="17"/>
      <c r="G7" s="18"/>
      <c r="H7" s="18"/>
      <c r="I7" s="18"/>
      <c r="J7" s="18"/>
      <c r="K7" s="18"/>
      <c r="L7" s="19" t="s">
        <v>19</v>
      </c>
    </row>
    <row r="8">
      <c r="C8" s="10" t="s">
        <v>20</v>
      </c>
      <c r="F8" s="20">
        <v>54.0</v>
      </c>
      <c r="G8" s="20">
        <v>83.0</v>
      </c>
      <c r="H8" s="155">
        <f>2143+73</f>
        <v>2216</v>
      </c>
      <c r="I8" s="20">
        <v>0.0</v>
      </c>
      <c r="J8" s="492"/>
      <c r="L8" s="8" t="s">
        <v>21</v>
      </c>
    </row>
    <row r="9">
      <c r="A9" s="24"/>
      <c r="B9" s="24"/>
      <c r="C9" s="24"/>
      <c r="D9" s="10"/>
      <c r="E9" s="25"/>
      <c r="F9" s="94"/>
      <c r="L9" s="9"/>
    </row>
    <row r="10">
      <c r="A10" s="95" t="s">
        <v>88</v>
      </c>
      <c r="B10" s="96"/>
      <c r="C10" s="96"/>
      <c r="D10" s="95"/>
      <c r="E10" s="97"/>
      <c r="F10" s="98"/>
      <c r="L10" s="8" t="s">
        <v>544</v>
      </c>
    </row>
    <row r="11">
      <c r="A11" s="24"/>
      <c r="B11" s="24"/>
      <c r="C11" s="84" t="s">
        <v>154</v>
      </c>
      <c r="D11" s="127"/>
      <c r="E11" s="128"/>
      <c r="F11" s="88">
        <f>'2. Cost of Production'!F56</f>
        <v>3916.629579</v>
      </c>
      <c r="G11" s="88">
        <f>'2. Cost of Production'!G56</f>
        <v>644.7038809</v>
      </c>
      <c r="H11" s="88">
        <f>'2. Cost of Production'!H56</f>
        <v>18.62170084</v>
      </c>
      <c r="I11" s="88" t="str">
        <f>'2. Cost of Production'!I56</f>
        <v>#DIV/0!</v>
      </c>
      <c r="J11" s="118"/>
      <c r="L11" s="8"/>
    </row>
    <row r="12">
      <c r="A12" s="24"/>
      <c r="B12" s="24"/>
      <c r="C12" s="109" t="s">
        <v>495</v>
      </c>
      <c r="D12" s="246"/>
      <c r="E12" s="31"/>
      <c r="F12" s="118">
        <f>'2. Cost of Production'!F57</f>
        <v>1000</v>
      </c>
      <c r="G12" s="118">
        <f>'2. Cost of Production'!G57</f>
        <v>300</v>
      </c>
      <c r="H12" s="118">
        <f>'2. Cost of Production'!H57</f>
        <v>5</v>
      </c>
      <c r="I12" s="118" t="str">
        <f>'2. Cost of Production'!I57</f>
        <v/>
      </c>
      <c r="L12" s="8"/>
    </row>
    <row r="13">
      <c r="A13" s="131"/>
      <c r="B13" s="131"/>
      <c r="C13" s="487"/>
      <c r="D13" s="487"/>
      <c r="E13" s="487"/>
      <c r="F13" s="13"/>
      <c r="L13" s="9"/>
    </row>
    <row r="14">
      <c r="A14" s="43" t="s">
        <v>47</v>
      </c>
      <c r="B14" s="44"/>
      <c r="C14" s="45"/>
      <c r="D14" s="43"/>
      <c r="E14" s="46"/>
      <c r="F14" s="47"/>
      <c r="L14" s="8" t="s">
        <v>545</v>
      </c>
    </row>
    <row r="15">
      <c r="A15" s="24"/>
      <c r="B15" s="24"/>
      <c r="C15" s="51" t="s">
        <v>54</v>
      </c>
      <c r="D15" s="52"/>
      <c r="E15" s="53"/>
      <c r="F15" s="54">
        <f>'3. Cost of Processing'!F12</f>
        <v>1246.703028</v>
      </c>
      <c r="G15" s="54">
        <f>'3. Cost of Processing'!G12</f>
        <v>262.1453257</v>
      </c>
      <c r="H15" s="54">
        <f>'3. Cost of Processing'!H12</f>
        <v>9.637225955</v>
      </c>
      <c r="I15" s="54" t="str">
        <f>'3. Cost of Processing'!I12</f>
        <v>#DIV/0!</v>
      </c>
      <c r="J15" s="526"/>
      <c r="L15" s="8"/>
    </row>
    <row r="16">
      <c r="A16" s="10"/>
      <c r="B16" s="10"/>
      <c r="C16" s="10"/>
      <c r="D16" s="57"/>
      <c r="E16" s="58"/>
      <c r="F16" s="59"/>
      <c r="G16" s="18"/>
      <c r="H16" s="18"/>
      <c r="I16" s="18"/>
      <c r="J16" s="18"/>
      <c r="K16" s="18"/>
      <c r="L16" s="8"/>
    </row>
    <row r="17">
      <c r="A17" s="60" t="s">
        <v>55</v>
      </c>
      <c r="B17" s="61"/>
      <c r="C17" s="61"/>
      <c r="D17" s="60"/>
      <c r="E17" s="62"/>
      <c r="F17" s="63"/>
      <c r="L17" s="8"/>
    </row>
    <row r="18">
      <c r="A18" s="24"/>
      <c r="C18" s="84" t="s">
        <v>86</v>
      </c>
      <c r="D18" s="86"/>
      <c r="E18" s="87"/>
      <c r="F18" s="88">
        <f>'4. Cost of Marketing'!F29</f>
        <v>1245.942413</v>
      </c>
      <c r="G18" s="88">
        <f>'4. Cost of Marketing'!G29</f>
        <v>290.0463017</v>
      </c>
      <c r="H18" s="88">
        <f>'4. Cost of Marketing'!H29</f>
        <v>9.477502656</v>
      </c>
      <c r="I18" s="527" t="str">
        <f>'4. Cost of Marketing'!I29</f>
        <v>#DIV/0!</v>
      </c>
      <c r="J18" s="528"/>
      <c r="K18" s="90"/>
      <c r="L18" s="91" t="s">
        <v>87</v>
      </c>
      <c r="M18" s="93"/>
      <c r="N18" s="93"/>
      <c r="O18" s="93"/>
      <c r="P18" s="93"/>
      <c r="Q18" s="93"/>
      <c r="R18" s="93"/>
      <c r="S18" s="93"/>
      <c r="T18" s="93"/>
      <c r="U18" s="93"/>
      <c r="V18" s="93"/>
      <c r="W18" s="93"/>
      <c r="X18" s="93"/>
      <c r="Y18" s="93"/>
      <c r="Z18" s="93"/>
      <c r="AA18" s="93"/>
      <c r="AB18" s="93"/>
      <c r="AC18" s="93"/>
      <c r="AD18" s="93"/>
      <c r="AE18" s="93"/>
    </row>
    <row r="19">
      <c r="A19" s="24"/>
      <c r="B19" s="24"/>
      <c r="C19" s="109" t="s">
        <v>546</v>
      </c>
      <c r="D19" s="246"/>
      <c r="E19" s="31"/>
      <c r="F19" s="118">
        <f>'4. Cost of Marketing'!F28</f>
        <v>200</v>
      </c>
      <c r="G19" s="118">
        <f>'4. Cost of Marketing'!G28</f>
        <v>45</v>
      </c>
      <c r="H19" s="118">
        <f>'4. Cost of Marketing'!H28</f>
        <v>2</v>
      </c>
      <c r="I19" s="118">
        <f>'4. Cost of Marketing'!I28</f>
        <v>0</v>
      </c>
      <c r="L19" s="8" t="s">
        <v>547</v>
      </c>
    </row>
    <row r="20">
      <c r="A20" s="10"/>
      <c r="B20" s="10"/>
      <c r="C20" s="10"/>
      <c r="D20" s="24"/>
      <c r="E20" s="25"/>
      <c r="F20" s="94"/>
      <c r="L20" s="8"/>
    </row>
    <row r="21">
      <c r="A21" s="10"/>
      <c r="B21" s="10"/>
      <c r="C21" s="129" t="s">
        <v>155</v>
      </c>
      <c r="F21" s="32">
        <f>'1. Farm Background'!F18-'2. Cost of Production'!F55-'3. Cost of Processing'!F11-'4. Cost of Marketing'!F26</f>
        <v>-22227.85105</v>
      </c>
      <c r="G21" s="32">
        <f>'1. Farm Background'!G18-'2. Cost of Production'!G55-'3. Cost of Processing'!G11-'4. Cost of Marketing'!G26</f>
        <v>17130.67281</v>
      </c>
      <c r="H21" s="32">
        <f>'1. Farm Background'!H18-'2. Cost of Production'!H55-'3. Cost of Processing'!H11-'4. Cost of Marketing'!H26</f>
        <v>12656.22234</v>
      </c>
      <c r="I21" s="32">
        <f>'1. Farm Background'!I18-'2. Cost of Production'!I55-'3. Cost of Processing'!I11-'4. Cost of Marketing'!I26</f>
        <v>0</v>
      </c>
      <c r="J21" s="110"/>
      <c r="K21" s="32">
        <f>'1. Farm Background'!K18-'2. Cost of Production'!L55-'3. Cost of Processing'!J11-'4. Cost of Marketing'!L26</f>
        <v>312.8717557</v>
      </c>
      <c r="L21" s="130" t="s">
        <v>156</v>
      </c>
    </row>
    <row r="22">
      <c r="A22" s="10"/>
      <c r="B22" s="10"/>
      <c r="C22" s="129" t="s">
        <v>157</v>
      </c>
      <c r="F22" s="110"/>
      <c r="K22" s="26">
        <v>50000.0</v>
      </c>
      <c r="L22" s="8" t="s">
        <v>158</v>
      </c>
    </row>
    <row r="23">
      <c r="A23" s="131"/>
      <c r="B23" s="131"/>
      <c r="C23" s="132" t="s">
        <v>159</v>
      </c>
      <c r="K23" s="32">
        <f>K21-K22</f>
        <v>-49687.12824</v>
      </c>
      <c r="L23" s="8"/>
    </row>
    <row r="24">
      <c r="A24" s="131"/>
      <c r="B24" s="131"/>
      <c r="D24" s="131"/>
      <c r="E24" s="133"/>
      <c r="F24" s="13"/>
      <c r="G24" s="13"/>
      <c r="H24" s="13"/>
      <c r="I24" s="13"/>
      <c r="J24" s="13"/>
      <c r="K24" s="13"/>
      <c r="L24" s="8"/>
    </row>
    <row r="25">
      <c r="A25" s="131"/>
      <c r="B25" s="131"/>
      <c r="D25" s="131"/>
      <c r="E25" s="133"/>
      <c r="F25" s="13"/>
      <c r="G25" s="13"/>
      <c r="H25" s="13"/>
      <c r="I25" s="13"/>
      <c r="J25" s="13"/>
      <c r="K25" s="13"/>
      <c r="L25" s="8"/>
    </row>
    <row r="26">
      <c r="A26" s="134" t="s">
        <v>160</v>
      </c>
      <c r="B26" s="134"/>
      <c r="C26" s="135"/>
      <c r="D26" s="134"/>
      <c r="E26" s="136"/>
      <c r="F26" s="137"/>
      <c r="G26" s="137"/>
      <c r="H26" s="137"/>
      <c r="I26" s="137"/>
      <c r="J26" s="137"/>
      <c r="K26" s="137"/>
      <c r="L26" s="8"/>
    </row>
    <row r="27">
      <c r="A27" s="10"/>
      <c r="B27" s="10"/>
      <c r="C27" s="10"/>
      <c r="D27" s="10"/>
      <c r="E27" s="29"/>
      <c r="F27" s="13"/>
      <c r="G27" s="13"/>
      <c r="H27" s="13"/>
      <c r="I27" s="13"/>
      <c r="J27" s="13"/>
      <c r="K27" s="13"/>
      <c r="L27" s="8"/>
    </row>
    <row r="28">
      <c r="A28" s="24"/>
      <c r="B28" s="24"/>
      <c r="C28" s="24"/>
      <c r="D28" s="24"/>
      <c r="E28" s="25"/>
      <c r="F28" s="13"/>
      <c r="G28" s="13"/>
      <c r="H28" s="13"/>
      <c r="I28" s="13"/>
      <c r="J28" s="13"/>
      <c r="K28" s="13"/>
      <c r="L28" s="8"/>
    </row>
    <row r="29">
      <c r="A29" s="10"/>
      <c r="B29" s="10"/>
      <c r="C29" s="10"/>
      <c r="D29" s="10"/>
      <c r="E29" s="29"/>
      <c r="F29" s="13"/>
      <c r="G29" s="13"/>
      <c r="H29" s="13"/>
      <c r="I29" s="13"/>
      <c r="J29" s="13"/>
      <c r="K29" s="13"/>
      <c r="L29" s="8"/>
    </row>
    <row r="30">
      <c r="A30" s="10"/>
      <c r="B30" s="10"/>
      <c r="C30" s="10"/>
      <c r="D30" s="10"/>
      <c r="E30" s="29"/>
      <c r="F30" s="13"/>
      <c r="G30" s="13"/>
      <c r="H30" s="13"/>
      <c r="I30" s="13"/>
      <c r="J30" s="13"/>
      <c r="K30" s="13"/>
      <c r="L30" s="8"/>
    </row>
    <row r="31">
      <c r="A31" s="10"/>
      <c r="B31" s="10"/>
      <c r="C31" s="10"/>
      <c r="D31" s="10"/>
      <c r="E31" s="29"/>
      <c r="F31" s="13"/>
      <c r="G31" s="13"/>
      <c r="H31" s="13"/>
      <c r="I31" s="13"/>
      <c r="J31" s="13"/>
      <c r="K31" s="13"/>
      <c r="L31" s="8"/>
    </row>
    <row r="32">
      <c r="A32" s="10"/>
      <c r="B32" s="10"/>
      <c r="C32" s="10"/>
      <c r="D32" s="10"/>
      <c r="E32" s="29"/>
      <c r="F32" s="13"/>
      <c r="G32" s="13"/>
      <c r="H32" s="13"/>
      <c r="I32" s="13"/>
      <c r="J32" s="13"/>
      <c r="K32" s="13"/>
      <c r="L32" s="8"/>
    </row>
    <row r="33">
      <c r="A33" s="10"/>
      <c r="B33" s="10"/>
      <c r="C33" s="10"/>
      <c r="D33" s="10"/>
      <c r="E33" s="29"/>
      <c r="F33" s="13"/>
      <c r="G33" s="13"/>
      <c r="H33" s="13"/>
      <c r="I33" s="13"/>
      <c r="J33" s="13"/>
      <c r="K33" s="13"/>
      <c r="L33" s="8"/>
    </row>
    <row r="34">
      <c r="A34" s="10"/>
      <c r="B34" s="10"/>
      <c r="C34" s="10"/>
      <c r="D34" s="10"/>
      <c r="E34" s="29"/>
      <c r="F34" s="13"/>
      <c r="G34" s="13"/>
      <c r="H34" s="13"/>
      <c r="I34" s="13"/>
      <c r="J34" s="13"/>
      <c r="K34" s="13"/>
      <c r="L34" s="8"/>
    </row>
    <row r="35">
      <c r="A35" s="10"/>
      <c r="B35" s="10"/>
      <c r="C35" s="10"/>
      <c r="D35" s="10"/>
      <c r="E35" s="29"/>
      <c r="F35" s="13"/>
      <c r="G35" s="13"/>
      <c r="H35" s="13"/>
      <c r="I35" s="13"/>
      <c r="J35" s="13"/>
      <c r="K35" s="13"/>
      <c r="L35" s="8"/>
    </row>
    <row r="36">
      <c r="A36" s="10"/>
      <c r="B36" s="10"/>
      <c r="C36" s="10"/>
      <c r="D36" s="10"/>
      <c r="E36" s="29"/>
      <c r="F36" s="13"/>
      <c r="G36" s="13"/>
      <c r="H36" s="13"/>
      <c r="I36" s="13"/>
      <c r="J36" s="13"/>
      <c r="K36" s="13"/>
      <c r="L36" s="8"/>
    </row>
    <row r="37">
      <c r="A37" s="10"/>
      <c r="B37" s="10"/>
      <c r="C37" s="10"/>
      <c r="D37" s="10"/>
      <c r="E37" s="29"/>
      <c r="F37" s="13"/>
      <c r="G37" s="13"/>
      <c r="H37" s="13"/>
      <c r="I37" s="13"/>
      <c r="J37" s="13"/>
      <c r="K37" s="13"/>
      <c r="L37" s="8"/>
    </row>
    <row r="38">
      <c r="A38" s="10"/>
      <c r="B38" s="10"/>
      <c r="C38" s="10"/>
      <c r="D38" s="10"/>
      <c r="E38" s="29"/>
      <c r="F38" s="13"/>
      <c r="G38" s="13"/>
      <c r="H38" s="13"/>
      <c r="I38" s="13"/>
      <c r="J38" s="13"/>
      <c r="K38" s="13"/>
      <c r="L38" s="8"/>
    </row>
    <row r="39">
      <c r="A39" s="10"/>
      <c r="B39" s="10"/>
      <c r="C39" s="10"/>
      <c r="D39" s="10"/>
      <c r="E39" s="29"/>
      <c r="F39" s="13"/>
      <c r="G39" s="13"/>
      <c r="H39" s="13"/>
      <c r="I39" s="13"/>
      <c r="J39" s="13"/>
      <c r="K39" s="13"/>
      <c r="L39" s="8"/>
    </row>
    <row r="40">
      <c r="A40" s="10"/>
      <c r="B40" s="10"/>
      <c r="C40" s="10"/>
      <c r="D40" s="10"/>
      <c r="E40" s="29"/>
      <c r="F40" s="13"/>
      <c r="G40" s="13"/>
      <c r="H40" s="13"/>
      <c r="I40" s="13"/>
      <c r="J40" s="13"/>
      <c r="K40" s="13"/>
      <c r="L40" s="8"/>
    </row>
    <row r="41">
      <c r="A41" s="10"/>
      <c r="B41" s="10"/>
      <c r="C41" s="10"/>
      <c r="D41" s="10"/>
      <c r="E41" s="29"/>
      <c r="F41" s="13"/>
      <c r="G41" s="13"/>
      <c r="H41" s="13"/>
      <c r="I41" s="13"/>
      <c r="J41" s="13"/>
      <c r="K41" s="13"/>
      <c r="L41" s="8"/>
    </row>
    <row r="42">
      <c r="A42" s="10"/>
      <c r="B42" s="10"/>
      <c r="C42" s="10"/>
      <c r="D42" s="10"/>
      <c r="E42" s="29"/>
      <c r="F42" s="13"/>
      <c r="G42" s="13"/>
      <c r="H42" s="13"/>
      <c r="I42" s="13"/>
      <c r="J42" s="13"/>
      <c r="K42" s="13"/>
      <c r="L42" s="8"/>
    </row>
    <row r="43">
      <c r="A43" s="10"/>
      <c r="B43" s="10"/>
      <c r="C43" s="10"/>
      <c r="D43" s="10"/>
      <c r="E43" s="29"/>
      <c r="F43" s="13"/>
      <c r="G43" s="13"/>
      <c r="H43" s="13"/>
      <c r="I43" s="13"/>
      <c r="J43" s="13"/>
      <c r="K43" s="13"/>
      <c r="L43" s="8"/>
    </row>
    <row r="44">
      <c r="A44" s="10"/>
      <c r="B44" s="10"/>
      <c r="C44" s="10"/>
      <c r="D44" s="10"/>
      <c r="E44" s="29"/>
      <c r="F44" s="13"/>
      <c r="G44" s="13"/>
      <c r="H44" s="13"/>
      <c r="I44" s="13"/>
      <c r="J44" s="13"/>
      <c r="K44" s="13"/>
      <c r="L44" s="8"/>
    </row>
    <row r="45">
      <c r="A45" s="10"/>
      <c r="B45" s="10"/>
      <c r="C45" s="10"/>
      <c r="D45" s="10"/>
      <c r="E45" s="29"/>
      <c r="F45" s="13"/>
      <c r="G45" s="13"/>
      <c r="H45" s="13"/>
      <c r="I45" s="13"/>
      <c r="J45" s="13"/>
      <c r="K45" s="13"/>
      <c r="L45" s="8"/>
    </row>
    <row r="46">
      <c r="A46" s="10"/>
      <c r="B46" s="10"/>
      <c r="C46" s="10"/>
      <c r="D46" s="10"/>
      <c r="E46" s="29"/>
      <c r="F46" s="13"/>
      <c r="G46" s="13"/>
      <c r="H46" s="13"/>
      <c r="I46" s="13"/>
      <c r="J46" s="13"/>
      <c r="K46" s="13"/>
      <c r="L46" s="8"/>
    </row>
    <row r="47">
      <c r="A47" s="10"/>
      <c r="B47" s="10"/>
      <c r="C47" s="10"/>
      <c r="D47" s="10"/>
      <c r="E47" s="29"/>
      <c r="F47" s="13"/>
      <c r="G47" s="13"/>
      <c r="H47" s="13"/>
      <c r="I47" s="13"/>
      <c r="J47" s="13"/>
      <c r="K47" s="13"/>
      <c r="L47" s="8"/>
    </row>
    <row r="48">
      <c r="A48" s="10"/>
      <c r="B48" s="10"/>
      <c r="C48" s="10"/>
      <c r="D48" s="10"/>
      <c r="E48" s="29"/>
      <c r="F48" s="13"/>
      <c r="G48" s="13"/>
      <c r="H48" s="13"/>
      <c r="I48" s="13"/>
      <c r="J48" s="13"/>
      <c r="K48" s="13"/>
      <c r="L48" s="8"/>
    </row>
    <row r="49">
      <c r="A49" s="10"/>
      <c r="B49" s="10"/>
      <c r="C49" s="10"/>
      <c r="D49" s="10"/>
      <c r="E49" s="29"/>
      <c r="F49" s="13"/>
      <c r="G49" s="13"/>
      <c r="H49" s="13"/>
      <c r="I49" s="13"/>
      <c r="J49" s="13"/>
      <c r="K49" s="13"/>
      <c r="L49" s="8"/>
    </row>
    <row r="50">
      <c r="A50" s="10"/>
      <c r="B50" s="10"/>
      <c r="C50" s="10"/>
      <c r="D50" s="10"/>
      <c r="E50" s="29"/>
      <c r="F50" s="13"/>
      <c r="G50" s="13"/>
      <c r="H50" s="13"/>
      <c r="I50" s="13"/>
      <c r="J50" s="13"/>
      <c r="K50" s="13"/>
      <c r="L50" s="8"/>
    </row>
    <row r="51">
      <c r="A51" s="10"/>
      <c r="B51" s="10"/>
      <c r="C51" s="10"/>
      <c r="D51" s="10"/>
      <c r="E51" s="29"/>
      <c r="F51" s="13"/>
      <c r="G51" s="13"/>
      <c r="H51" s="13"/>
      <c r="I51" s="13"/>
      <c r="J51" s="13"/>
      <c r="K51" s="13"/>
      <c r="L51" s="8"/>
    </row>
    <row r="52">
      <c r="A52" s="10"/>
      <c r="B52" s="10"/>
      <c r="C52" s="10"/>
      <c r="D52" s="10"/>
      <c r="E52" s="29"/>
      <c r="F52" s="13"/>
      <c r="G52" s="13"/>
      <c r="H52" s="13"/>
      <c r="I52" s="13"/>
      <c r="J52" s="13"/>
      <c r="K52" s="13"/>
      <c r="L52" s="8"/>
    </row>
    <row r="53">
      <c r="A53" s="10"/>
      <c r="B53" s="10"/>
      <c r="C53" s="10"/>
      <c r="D53" s="10"/>
      <c r="E53" s="29"/>
      <c r="F53" s="13"/>
      <c r="G53" s="13"/>
      <c r="H53" s="13"/>
      <c r="I53" s="13"/>
      <c r="J53" s="13"/>
      <c r="K53" s="13"/>
      <c r="L53" s="8"/>
    </row>
    <row r="54">
      <c r="A54" s="10"/>
      <c r="B54" s="10"/>
      <c r="C54" s="10"/>
      <c r="D54" s="10"/>
      <c r="E54" s="29"/>
      <c r="F54" s="13"/>
      <c r="G54" s="13"/>
      <c r="H54" s="13"/>
      <c r="I54" s="13"/>
      <c r="J54" s="13"/>
      <c r="K54" s="13"/>
      <c r="L54" s="8"/>
    </row>
    <row r="55">
      <c r="A55" s="10"/>
      <c r="B55" s="10"/>
      <c r="C55" s="10"/>
      <c r="D55" s="10"/>
      <c r="E55" s="29"/>
      <c r="F55" s="13"/>
      <c r="G55" s="13"/>
      <c r="H55" s="13"/>
      <c r="I55" s="13"/>
      <c r="J55" s="13"/>
      <c r="K55" s="13"/>
      <c r="L55" s="8"/>
    </row>
    <row r="56">
      <c r="A56" s="10"/>
      <c r="B56" s="10"/>
      <c r="C56" s="10"/>
      <c r="D56" s="10"/>
      <c r="E56" s="29"/>
      <c r="F56" s="13"/>
      <c r="G56" s="13"/>
      <c r="H56" s="13"/>
      <c r="I56" s="13"/>
      <c r="J56" s="13"/>
      <c r="K56" s="13"/>
      <c r="L56" s="8"/>
    </row>
    <row r="57">
      <c r="A57" s="10"/>
      <c r="B57" s="10"/>
      <c r="C57" s="10"/>
      <c r="D57" s="10"/>
      <c r="E57" s="29"/>
      <c r="F57" s="13"/>
      <c r="G57" s="13"/>
      <c r="H57" s="13"/>
      <c r="I57" s="13"/>
      <c r="J57" s="13"/>
      <c r="K57" s="13"/>
      <c r="L57" s="8"/>
    </row>
    <row r="58">
      <c r="A58" s="10"/>
      <c r="B58" s="10"/>
      <c r="C58" s="10"/>
      <c r="D58" s="10"/>
      <c r="E58" s="29"/>
      <c r="F58" s="13"/>
      <c r="G58" s="13"/>
      <c r="H58" s="13"/>
      <c r="I58" s="13"/>
      <c r="J58" s="13"/>
      <c r="K58" s="13"/>
      <c r="L58" s="8"/>
    </row>
    <row r="59">
      <c r="A59" s="10"/>
      <c r="B59" s="10"/>
      <c r="C59" s="10"/>
      <c r="D59" s="10"/>
      <c r="E59" s="29"/>
      <c r="F59" s="13"/>
      <c r="G59" s="13"/>
      <c r="H59" s="13"/>
      <c r="I59" s="13"/>
      <c r="J59" s="13"/>
      <c r="K59" s="13"/>
      <c r="L59" s="8"/>
    </row>
    <row r="60">
      <c r="A60" s="10"/>
      <c r="B60" s="10"/>
      <c r="C60" s="10"/>
      <c r="D60" s="10"/>
      <c r="E60" s="29"/>
      <c r="F60" s="13"/>
      <c r="G60" s="13"/>
      <c r="H60" s="13"/>
      <c r="I60" s="13"/>
      <c r="J60" s="13"/>
      <c r="K60" s="13"/>
      <c r="L60" s="8"/>
    </row>
    <row r="61">
      <c r="A61" s="10"/>
      <c r="B61" s="10"/>
      <c r="C61" s="10"/>
      <c r="D61" s="10"/>
      <c r="E61" s="29"/>
      <c r="F61" s="13"/>
      <c r="G61" s="13"/>
      <c r="H61" s="13"/>
      <c r="I61" s="13"/>
      <c r="J61" s="13"/>
      <c r="K61" s="13"/>
      <c r="L61" s="8"/>
    </row>
    <row r="62">
      <c r="A62" s="10"/>
      <c r="B62" s="10"/>
      <c r="C62" s="10"/>
      <c r="D62" s="10"/>
      <c r="E62" s="29"/>
      <c r="F62" s="13"/>
      <c r="G62" s="13"/>
      <c r="H62" s="13"/>
      <c r="I62" s="13"/>
      <c r="J62" s="13"/>
      <c r="K62" s="13"/>
      <c r="L62" s="8"/>
    </row>
    <row r="63">
      <c r="A63" s="10"/>
      <c r="B63" s="10"/>
      <c r="C63" s="10"/>
      <c r="D63" s="10"/>
      <c r="E63" s="29"/>
      <c r="F63" s="13"/>
      <c r="G63" s="13"/>
      <c r="H63" s="13"/>
      <c r="I63" s="13"/>
      <c r="J63" s="13"/>
      <c r="K63" s="13"/>
      <c r="L63" s="8"/>
    </row>
    <row r="64">
      <c r="A64" s="10"/>
      <c r="B64" s="10"/>
      <c r="C64" s="10"/>
      <c r="D64" s="10"/>
      <c r="E64" s="29"/>
      <c r="F64" s="13"/>
      <c r="G64" s="13"/>
      <c r="H64" s="13"/>
      <c r="I64" s="13"/>
      <c r="J64" s="13"/>
      <c r="K64" s="13"/>
      <c r="L64" s="8"/>
    </row>
    <row r="65">
      <c r="A65" s="10"/>
      <c r="B65" s="10"/>
      <c r="C65" s="10"/>
      <c r="D65" s="10"/>
      <c r="E65" s="29"/>
      <c r="F65" s="13"/>
      <c r="G65" s="13"/>
      <c r="H65" s="13"/>
      <c r="I65" s="13"/>
      <c r="J65" s="13"/>
      <c r="K65" s="13"/>
      <c r="L65" s="8"/>
    </row>
    <row r="66">
      <c r="A66" s="10"/>
      <c r="B66" s="10"/>
      <c r="C66" s="10"/>
      <c r="D66" s="10"/>
      <c r="E66" s="29"/>
      <c r="F66" s="13"/>
      <c r="G66" s="13"/>
      <c r="H66" s="13"/>
      <c r="I66" s="13"/>
      <c r="J66" s="13"/>
      <c r="K66" s="13"/>
      <c r="L66" s="8"/>
    </row>
    <row r="67">
      <c r="A67" s="10"/>
      <c r="B67" s="10"/>
      <c r="C67" s="10"/>
      <c r="D67" s="10"/>
      <c r="E67" s="29"/>
      <c r="F67" s="13"/>
      <c r="G67" s="13"/>
      <c r="H67" s="13"/>
      <c r="I67" s="13"/>
      <c r="J67" s="13"/>
      <c r="K67" s="13"/>
      <c r="L67" s="8"/>
    </row>
    <row r="68">
      <c r="A68" s="10"/>
      <c r="B68" s="10"/>
      <c r="C68" s="10"/>
      <c r="D68" s="10"/>
      <c r="E68" s="29"/>
      <c r="F68" s="13"/>
      <c r="G68" s="13"/>
      <c r="H68" s="13"/>
      <c r="I68" s="13"/>
      <c r="J68" s="13"/>
      <c r="K68" s="13"/>
      <c r="L68" s="8"/>
    </row>
    <row r="69">
      <c r="A69" s="10"/>
      <c r="B69" s="10"/>
      <c r="C69" s="10"/>
      <c r="D69" s="10"/>
      <c r="E69" s="29"/>
      <c r="F69" s="13"/>
      <c r="G69" s="13"/>
      <c r="H69" s="13"/>
      <c r="I69" s="13"/>
      <c r="J69" s="13"/>
      <c r="K69" s="13"/>
      <c r="L69" s="8"/>
    </row>
    <row r="70">
      <c r="A70" s="10"/>
      <c r="B70" s="10"/>
      <c r="C70" s="10"/>
      <c r="D70" s="10"/>
      <c r="E70" s="29"/>
      <c r="F70" s="13"/>
      <c r="G70" s="13"/>
      <c r="H70" s="13"/>
      <c r="I70" s="13"/>
      <c r="J70" s="13"/>
      <c r="K70" s="13"/>
      <c r="L70" s="8"/>
    </row>
    <row r="71">
      <c r="A71" s="10"/>
      <c r="B71" s="10"/>
      <c r="C71" s="10"/>
      <c r="D71" s="10"/>
      <c r="E71" s="29"/>
      <c r="F71" s="13"/>
      <c r="G71" s="13"/>
      <c r="H71" s="13"/>
      <c r="I71" s="13"/>
      <c r="J71" s="13"/>
      <c r="K71" s="13"/>
      <c r="L71" s="8"/>
    </row>
    <row r="72">
      <c r="A72" s="10"/>
      <c r="B72" s="10"/>
      <c r="C72" s="10"/>
      <c r="D72" s="10"/>
      <c r="E72" s="29"/>
      <c r="F72" s="13"/>
      <c r="G72" s="13"/>
      <c r="H72" s="13"/>
      <c r="I72" s="13"/>
      <c r="J72" s="13"/>
      <c r="K72" s="13"/>
      <c r="L72" s="8"/>
    </row>
    <row r="73">
      <c r="A73" s="10"/>
      <c r="B73" s="10"/>
      <c r="C73" s="10"/>
      <c r="D73" s="10"/>
      <c r="E73" s="29"/>
      <c r="F73" s="13"/>
      <c r="G73" s="13"/>
      <c r="H73" s="13"/>
      <c r="I73" s="13"/>
      <c r="J73" s="13"/>
      <c r="K73" s="13"/>
      <c r="L73" s="8"/>
    </row>
    <row r="74">
      <c r="A74" s="10"/>
      <c r="B74" s="10"/>
      <c r="C74" s="10"/>
      <c r="D74" s="10"/>
      <c r="E74" s="29"/>
      <c r="F74" s="13"/>
      <c r="G74" s="13"/>
      <c r="H74" s="13"/>
      <c r="I74" s="13"/>
      <c r="J74" s="13"/>
      <c r="K74" s="13"/>
      <c r="L74" s="8"/>
    </row>
    <row r="75">
      <c r="A75" s="10"/>
      <c r="B75" s="10"/>
      <c r="C75" s="10"/>
      <c r="D75" s="10"/>
      <c r="E75" s="29"/>
      <c r="F75" s="13"/>
      <c r="G75" s="13"/>
      <c r="H75" s="13"/>
      <c r="I75" s="13"/>
      <c r="J75" s="13"/>
      <c r="K75" s="13"/>
      <c r="L75" s="8"/>
    </row>
    <row r="76">
      <c r="A76" s="10"/>
      <c r="B76" s="10"/>
      <c r="C76" s="10"/>
      <c r="D76" s="10"/>
      <c r="E76" s="29"/>
      <c r="F76" s="13"/>
      <c r="G76" s="13"/>
      <c r="H76" s="13"/>
      <c r="I76" s="13"/>
      <c r="J76" s="13"/>
      <c r="K76" s="13"/>
      <c r="L76" s="8"/>
    </row>
    <row r="77">
      <c r="A77" s="10"/>
      <c r="B77" s="10"/>
      <c r="C77" s="10"/>
      <c r="D77" s="10"/>
      <c r="E77" s="29"/>
      <c r="F77" s="13"/>
      <c r="G77" s="13"/>
      <c r="H77" s="13"/>
      <c r="I77" s="13"/>
      <c r="J77" s="13"/>
      <c r="K77" s="13"/>
      <c r="L77" s="8"/>
    </row>
    <row r="78">
      <c r="A78" s="10"/>
      <c r="B78" s="10"/>
      <c r="C78" s="10"/>
      <c r="D78" s="10"/>
      <c r="E78" s="29"/>
      <c r="F78" s="13"/>
      <c r="G78" s="13"/>
      <c r="H78" s="13"/>
      <c r="I78" s="13"/>
      <c r="J78" s="13"/>
      <c r="K78" s="13"/>
      <c r="L78" s="8"/>
    </row>
    <row r="79">
      <c r="A79" s="10"/>
      <c r="B79" s="10"/>
      <c r="C79" s="10"/>
      <c r="D79" s="10"/>
      <c r="E79" s="29"/>
      <c r="F79" s="13"/>
      <c r="G79" s="13"/>
      <c r="H79" s="13"/>
      <c r="I79" s="13"/>
      <c r="J79" s="13"/>
      <c r="K79" s="13"/>
      <c r="L79" s="8"/>
    </row>
    <row r="80">
      <c r="A80" s="10"/>
      <c r="B80" s="10"/>
      <c r="C80" s="10"/>
      <c r="D80" s="10"/>
      <c r="E80" s="29"/>
      <c r="F80" s="13"/>
      <c r="G80" s="13"/>
      <c r="H80" s="13"/>
      <c r="I80" s="13"/>
      <c r="J80" s="13"/>
      <c r="K80" s="13"/>
      <c r="L80" s="8"/>
    </row>
    <row r="81">
      <c r="A81" s="10"/>
      <c r="B81" s="10"/>
      <c r="C81" s="10"/>
      <c r="D81" s="10"/>
      <c r="E81" s="29"/>
      <c r="F81" s="13"/>
      <c r="G81" s="13"/>
      <c r="H81" s="13"/>
      <c r="I81" s="13"/>
      <c r="J81" s="13"/>
      <c r="K81" s="13"/>
      <c r="L81" s="8"/>
    </row>
    <row r="82">
      <c r="A82" s="10"/>
      <c r="B82" s="10"/>
      <c r="C82" s="10"/>
      <c r="D82" s="10"/>
      <c r="E82" s="29"/>
      <c r="F82" s="13"/>
      <c r="G82" s="13"/>
      <c r="H82" s="13"/>
      <c r="I82" s="13"/>
      <c r="J82" s="13"/>
      <c r="K82" s="13"/>
      <c r="L82" s="8"/>
    </row>
    <row r="83">
      <c r="A83" s="10"/>
      <c r="B83" s="10"/>
      <c r="C83" s="10"/>
      <c r="D83" s="10"/>
      <c r="E83" s="29"/>
      <c r="F83" s="13"/>
      <c r="G83" s="13"/>
      <c r="H83" s="13"/>
      <c r="I83" s="13"/>
      <c r="J83" s="13"/>
      <c r="K83" s="13"/>
      <c r="L83" s="8"/>
    </row>
    <row r="84">
      <c r="A84" s="10"/>
      <c r="B84" s="10"/>
      <c r="C84" s="10"/>
      <c r="D84" s="10"/>
      <c r="E84" s="29"/>
      <c r="F84" s="13"/>
      <c r="G84" s="13"/>
      <c r="H84" s="13"/>
      <c r="I84" s="13"/>
      <c r="J84" s="13"/>
      <c r="K84" s="13"/>
      <c r="L84" s="8"/>
    </row>
    <row r="85">
      <c r="A85" s="10"/>
      <c r="B85" s="10"/>
      <c r="C85" s="10"/>
      <c r="D85" s="10"/>
      <c r="E85" s="29"/>
      <c r="F85" s="13"/>
      <c r="G85" s="13"/>
      <c r="H85" s="13"/>
      <c r="I85" s="13"/>
      <c r="J85" s="13"/>
      <c r="K85" s="13"/>
      <c r="L85" s="8"/>
    </row>
    <row r="86">
      <c r="A86" s="10"/>
      <c r="B86" s="10"/>
      <c r="C86" s="10"/>
      <c r="D86" s="10"/>
      <c r="E86" s="29"/>
      <c r="F86" s="13"/>
      <c r="G86" s="13"/>
      <c r="H86" s="13"/>
      <c r="I86" s="13"/>
      <c r="J86" s="13"/>
      <c r="K86" s="13"/>
      <c r="L86" s="8"/>
    </row>
    <row r="87">
      <c r="A87" s="10"/>
      <c r="B87" s="10"/>
      <c r="C87" s="10"/>
      <c r="D87" s="10"/>
      <c r="E87" s="29"/>
      <c r="F87" s="13"/>
      <c r="G87" s="13"/>
      <c r="H87" s="13"/>
      <c r="I87" s="13"/>
      <c r="J87" s="13"/>
      <c r="K87" s="13"/>
      <c r="L87" s="8"/>
    </row>
    <row r="88">
      <c r="A88" s="10"/>
      <c r="B88" s="10"/>
      <c r="C88" s="10"/>
      <c r="D88" s="10"/>
      <c r="E88" s="29"/>
      <c r="F88" s="13"/>
      <c r="G88" s="13"/>
      <c r="H88" s="13"/>
      <c r="I88" s="13"/>
      <c r="J88" s="13"/>
      <c r="K88" s="13"/>
      <c r="L88" s="8"/>
    </row>
    <row r="89">
      <c r="A89" s="10"/>
      <c r="B89" s="10"/>
      <c r="C89" s="10"/>
      <c r="D89" s="10"/>
      <c r="E89" s="29"/>
      <c r="F89" s="13"/>
      <c r="G89" s="13"/>
      <c r="H89" s="13"/>
      <c r="I89" s="13"/>
      <c r="J89" s="13"/>
      <c r="K89" s="13"/>
      <c r="L89" s="8"/>
    </row>
    <row r="90">
      <c r="A90" s="10"/>
      <c r="B90" s="10"/>
      <c r="C90" s="10"/>
      <c r="D90" s="10"/>
      <c r="E90" s="29"/>
      <c r="F90" s="13"/>
      <c r="G90" s="13"/>
      <c r="H90" s="13"/>
      <c r="I90" s="13"/>
      <c r="J90" s="13"/>
      <c r="K90" s="13"/>
      <c r="L90" s="8"/>
    </row>
    <row r="91">
      <c r="A91" s="10"/>
      <c r="B91" s="10"/>
      <c r="C91" s="10"/>
      <c r="D91" s="10"/>
      <c r="E91" s="29"/>
      <c r="F91" s="13"/>
      <c r="G91" s="13"/>
      <c r="H91" s="13"/>
      <c r="I91" s="13"/>
      <c r="J91" s="13"/>
      <c r="K91" s="13"/>
      <c r="L91" s="8"/>
    </row>
    <row r="92">
      <c r="A92" s="10"/>
      <c r="B92" s="10"/>
      <c r="C92" s="10"/>
      <c r="D92" s="10"/>
      <c r="E92" s="29"/>
      <c r="F92" s="13"/>
      <c r="G92" s="13"/>
      <c r="H92" s="13"/>
      <c r="I92" s="13"/>
      <c r="J92" s="13"/>
      <c r="K92" s="13"/>
      <c r="L92" s="8"/>
    </row>
    <row r="93">
      <c r="A93" s="10"/>
      <c r="B93" s="10"/>
      <c r="C93" s="10"/>
      <c r="D93" s="10"/>
      <c r="E93" s="29"/>
      <c r="F93" s="13"/>
      <c r="G93" s="13"/>
      <c r="H93" s="13"/>
      <c r="I93" s="13"/>
      <c r="J93" s="13"/>
      <c r="K93" s="13"/>
      <c r="L93" s="8"/>
    </row>
    <row r="94">
      <c r="A94" s="10"/>
      <c r="B94" s="10"/>
      <c r="C94" s="10"/>
      <c r="D94" s="10"/>
      <c r="E94" s="29"/>
      <c r="F94" s="13"/>
      <c r="G94" s="13"/>
      <c r="H94" s="13"/>
      <c r="I94" s="13"/>
      <c r="J94" s="13"/>
      <c r="K94" s="13"/>
      <c r="L94" s="8"/>
    </row>
    <row r="95">
      <c r="A95" s="10"/>
      <c r="B95" s="10"/>
      <c r="C95" s="10"/>
      <c r="D95" s="10"/>
      <c r="E95" s="29"/>
      <c r="F95" s="13"/>
      <c r="G95" s="13"/>
      <c r="H95" s="13"/>
      <c r="I95" s="13"/>
      <c r="J95" s="13"/>
      <c r="K95" s="13"/>
      <c r="L95" s="8"/>
    </row>
    <row r="96">
      <c r="A96" s="10"/>
      <c r="B96" s="10"/>
      <c r="C96" s="10"/>
      <c r="D96" s="10"/>
      <c r="E96" s="29"/>
      <c r="F96" s="13"/>
      <c r="G96" s="13"/>
      <c r="H96" s="13"/>
      <c r="I96" s="13"/>
      <c r="J96" s="13"/>
      <c r="K96" s="13"/>
      <c r="L96" s="8"/>
    </row>
    <row r="97">
      <c r="A97" s="10"/>
      <c r="B97" s="10"/>
      <c r="C97" s="10"/>
      <c r="D97" s="10"/>
      <c r="E97" s="29"/>
      <c r="F97" s="13"/>
      <c r="G97" s="13"/>
      <c r="H97" s="13"/>
      <c r="I97" s="13"/>
      <c r="J97" s="13"/>
      <c r="K97" s="13"/>
      <c r="L97" s="8"/>
    </row>
    <row r="98">
      <c r="A98" s="10"/>
      <c r="B98" s="10"/>
      <c r="C98" s="10"/>
      <c r="D98" s="10"/>
      <c r="E98" s="29"/>
      <c r="F98" s="13"/>
      <c r="G98" s="13"/>
      <c r="H98" s="13"/>
      <c r="I98" s="13"/>
      <c r="J98" s="13"/>
      <c r="K98" s="13"/>
      <c r="L98" s="8"/>
    </row>
    <row r="99">
      <c r="A99" s="10"/>
      <c r="B99" s="10"/>
      <c r="C99" s="10"/>
      <c r="D99" s="10"/>
      <c r="E99" s="29"/>
      <c r="F99" s="13"/>
      <c r="G99" s="13"/>
      <c r="H99" s="13"/>
      <c r="I99" s="13"/>
      <c r="J99" s="13"/>
      <c r="K99" s="13"/>
      <c r="L99" s="8"/>
    </row>
    <row r="100">
      <c r="A100" s="10"/>
      <c r="B100" s="10"/>
      <c r="C100" s="10"/>
      <c r="D100" s="10"/>
      <c r="E100" s="29"/>
      <c r="F100" s="13"/>
      <c r="G100" s="13"/>
      <c r="H100" s="13"/>
      <c r="I100" s="13"/>
      <c r="J100" s="13"/>
      <c r="K100" s="13"/>
      <c r="L100" s="8"/>
    </row>
    <row r="101">
      <c r="A101" s="10"/>
      <c r="B101" s="10"/>
      <c r="C101" s="10"/>
      <c r="D101" s="10"/>
      <c r="E101" s="29"/>
      <c r="F101" s="13"/>
      <c r="G101" s="13"/>
      <c r="H101" s="13"/>
      <c r="I101" s="13"/>
      <c r="J101" s="13"/>
      <c r="K101" s="13"/>
      <c r="L101" s="8"/>
    </row>
    <row r="102">
      <c r="A102" s="10"/>
      <c r="B102" s="10"/>
      <c r="C102" s="10"/>
      <c r="D102" s="10"/>
      <c r="E102" s="29"/>
      <c r="F102" s="13"/>
      <c r="G102" s="13"/>
      <c r="H102" s="13"/>
      <c r="I102" s="13"/>
      <c r="J102" s="13"/>
      <c r="K102" s="13"/>
      <c r="L102" s="8"/>
    </row>
    <row r="103">
      <c r="A103" s="10"/>
      <c r="B103" s="10"/>
      <c r="C103" s="10"/>
      <c r="D103" s="10"/>
      <c r="E103" s="29"/>
      <c r="F103" s="13"/>
      <c r="G103" s="13"/>
      <c r="H103" s="13"/>
      <c r="I103" s="13"/>
      <c r="J103" s="13"/>
      <c r="K103" s="13"/>
      <c r="L103" s="8"/>
    </row>
    <row r="104">
      <c r="A104" s="10"/>
      <c r="B104" s="10"/>
      <c r="C104" s="10"/>
      <c r="D104" s="10"/>
      <c r="E104" s="29"/>
      <c r="F104" s="13"/>
      <c r="G104" s="13"/>
      <c r="H104" s="13"/>
      <c r="I104" s="13"/>
      <c r="J104" s="13"/>
      <c r="K104" s="13"/>
      <c r="L104" s="8"/>
    </row>
    <row r="105">
      <c r="A105" s="10"/>
      <c r="B105" s="10"/>
      <c r="C105" s="10"/>
      <c r="D105" s="10"/>
      <c r="E105" s="29"/>
      <c r="F105" s="13"/>
      <c r="G105" s="13"/>
      <c r="H105" s="13"/>
      <c r="I105" s="13"/>
      <c r="J105" s="13"/>
      <c r="K105" s="13"/>
      <c r="L105" s="8"/>
    </row>
    <row r="106">
      <c r="A106" s="10"/>
      <c r="B106" s="10"/>
      <c r="C106" s="10"/>
      <c r="D106" s="10"/>
      <c r="E106" s="29"/>
      <c r="F106" s="13"/>
      <c r="G106" s="13"/>
      <c r="H106" s="13"/>
      <c r="I106" s="13"/>
      <c r="J106" s="13"/>
      <c r="K106" s="13"/>
      <c r="L106" s="8"/>
    </row>
    <row r="107">
      <c r="A107" s="10"/>
      <c r="B107" s="10"/>
      <c r="C107" s="10"/>
      <c r="D107" s="10"/>
      <c r="E107" s="29"/>
      <c r="F107" s="13"/>
      <c r="G107" s="13"/>
      <c r="H107" s="13"/>
      <c r="I107" s="13"/>
      <c r="J107" s="13"/>
      <c r="K107" s="13"/>
      <c r="L107" s="8"/>
    </row>
    <row r="108">
      <c r="A108" s="10"/>
      <c r="B108" s="10"/>
      <c r="C108" s="10"/>
      <c r="D108" s="10"/>
      <c r="E108" s="29"/>
      <c r="F108" s="13"/>
      <c r="G108" s="13"/>
      <c r="H108" s="13"/>
      <c r="I108" s="13"/>
      <c r="J108" s="13"/>
      <c r="K108" s="13"/>
      <c r="L108" s="8"/>
    </row>
    <row r="109">
      <c r="A109" s="10"/>
      <c r="B109" s="10"/>
      <c r="C109" s="10"/>
      <c r="D109" s="10"/>
      <c r="E109" s="29"/>
      <c r="F109" s="13"/>
      <c r="G109" s="13"/>
      <c r="H109" s="13"/>
      <c r="I109" s="13"/>
      <c r="J109" s="13"/>
      <c r="K109" s="13"/>
      <c r="L109" s="8"/>
    </row>
    <row r="110">
      <c r="A110" s="10"/>
      <c r="B110" s="10"/>
      <c r="C110" s="10"/>
      <c r="D110" s="10"/>
      <c r="E110" s="29"/>
      <c r="F110" s="13"/>
      <c r="G110" s="13"/>
      <c r="H110" s="13"/>
      <c r="I110" s="13"/>
      <c r="J110" s="13"/>
      <c r="K110" s="13"/>
      <c r="L110" s="8"/>
    </row>
    <row r="111">
      <c r="A111" s="10"/>
      <c r="B111" s="10"/>
      <c r="C111" s="10"/>
      <c r="D111" s="10"/>
      <c r="E111" s="29"/>
      <c r="F111" s="13"/>
      <c r="G111" s="13"/>
      <c r="H111" s="13"/>
      <c r="I111" s="13"/>
      <c r="J111" s="13"/>
      <c r="K111" s="13"/>
      <c r="L111" s="8"/>
    </row>
    <row r="112">
      <c r="A112" s="10"/>
      <c r="B112" s="10"/>
      <c r="C112" s="10"/>
      <c r="D112" s="10"/>
      <c r="E112" s="29"/>
      <c r="F112" s="13"/>
      <c r="G112" s="13"/>
      <c r="H112" s="13"/>
      <c r="I112" s="13"/>
      <c r="J112" s="13"/>
      <c r="K112" s="13"/>
      <c r="L112" s="8"/>
    </row>
    <row r="113">
      <c r="A113" s="10"/>
      <c r="B113" s="10"/>
      <c r="C113" s="10"/>
      <c r="D113" s="10"/>
      <c r="E113" s="29"/>
      <c r="F113" s="13"/>
      <c r="G113" s="13"/>
      <c r="H113" s="13"/>
      <c r="I113" s="13"/>
      <c r="J113" s="13"/>
      <c r="K113" s="13"/>
      <c r="L113" s="8"/>
    </row>
    <row r="114">
      <c r="A114" s="10"/>
      <c r="B114" s="10"/>
      <c r="C114" s="10"/>
      <c r="D114" s="10"/>
      <c r="E114" s="29"/>
      <c r="F114" s="13"/>
      <c r="G114" s="13"/>
      <c r="H114" s="13"/>
      <c r="I114" s="13"/>
      <c r="J114" s="13"/>
      <c r="K114" s="13"/>
      <c r="L114" s="8"/>
    </row>
    <row r="115">
      <c r="A115" s="10"/>
      <c r="B115" s="10"/>
      <c r="C115" s="10"/>
      <c r="D115" s="10"/>
      <c r="E115" s="29"/>
      <c r="F115" s="13"/>
      <c r="G115" s="13"/>
      <c r="H115" s="13"/>
      <c r="I115" s="13"/>
      <c r="J115" s="13"/>
      <c r="K115" s="13"/>
      <c r="L115" s="8"/>
    </row>
    <row r="116">
      <c r="A116" s="10"/>
      <c r="B116" s="10"/>
      <c r="C116" s="10"/>
      <c r="D116" s="10"/>
      <c r="E116" s="29"/>
      <c r="F116" s="13"/>
      <c r="G116" s="13"/>
      <c r="H116" s="13"/>
      <c r="I116" s="13"/>
      <c r="J116" s="13"/>
      <c r="K116" s="13"/>
      <c r="L116" s="8"/>
    </row>
    <row r="117">
      <c r="A117" s="10"/>
      <c r="B117" s="10"/>
      <c r="C117" s="10"/>
      <c r="D117" s="10"/>
      <c r="E117" s="29"/>
      <c r="F117" s="13"/>
      <c r="G117" s="13"/>
      <c r="H117" s="13"/>
      <c r="I117" s="13"/>
      <c r="J117" s="13"/>
      <c r="K117" s="13"/>
      <c r="L117" s="8"/>
    </row>
    <row r="118">
      <c r="A118" s="10"/>
      <c r="B118" s="10"/>
      <c r="C118" s="10"/>
      <c r="D118" s="10"/>
      <c r="E118" s="29"/>
      <c r="F118" s="13"/>
      <c r="G118" s="13"/>
      <c r="H118" s="13"/>
      <c r="I118" s="13"/>
      <c r="J118" s="13"/>
      <c r="K118" s="13"/>
      <c r="L118" s="8"/>
    </row>
    <row r="119">
      <c r="A119" s="10"/>
      <c r="B119" s="10"/>
      <c r="C119" s="10"/>
      <c r="D119" s="10"/>
      <c r="E119" s="29"/>
      <c r="F119" s="13"/>
      <c r="G119" s="13"/>
      <c r="H119" s="13"/>
      <c r="I119" s="13"/>
      <c r="J119" s="13"/>
      <c r="K119" s="13"/>
      <c r="L119" s="8"/>
    </row>
    <row r="120">
      <c r="A120" s="10"/>
      <c r="B120" s="10"/>
      <c r="C120" s="10"/>
      <c r="D120" s="10"/>
      <c r="E120" s="29"/>
      <c r="F120" s="13"/>
      <c r="G120" s="13"/>
      <c r="H120" s="13"/>
      <c r="I120" s="13"/>
      <c r="J120" s="13"/>
      <c r="K120" s="13"/>
      <c r="L120" s="8"/>
    </row>
    <row r="121">
      <c r="A121" s="10"/>
      <c r="B121" s="10"/>
      <c r="C121" s="10"/>
      <c r="D121" s="10"/>
      <c r="E121" s="29"/>
      <c r="F121" s="13"/>
      <c r="G121" s="13"/>
      <c r="H121" s="13"/>
      <c r="I121" s="13"/>
      <c r="J121" s="13"/>
      <c r="K121" s="13"/>
      <c r="L121" s="8"/>
    </row>
    <row r="122">
      <c r="A122" s="10"/>
      <c r="B122" s="10"/>
      <c r="C122" s="10"/>
      <c r="D122" s="10"/>
      <c r="E122" s="29"/>
      <c r="F122" s="13"/>
      <c r="G122" s="13"/>
      <c r="H122" s="13"/>
      <c r="I122" s="13"/>
      <c r="J122" s="13"/>
      <c r="K122" s="13"/>
      <c r="L122" s="8"/>
    </row>
    <row r="123">
      <c r="A123" s="10"/>
      <c r="B123" s="10"/>
      <c r="C123" s="10"/>
      <c r="D123" s="10"/>
      <c r="E123" s="29"/>
      <c r="F123" s="13"/>
      <c r="G123" s="13"/>
      <c r="H123" s="13"/>
      <c r="I123" s="13"/>
      <c r="J123" s="13"/>
      <c r="K123" s="13"/>
      <c r="L123" s="8"/>
    </row>
    <row r="124">
      <c r="A124" s="10"/>
      <c r="B124" s="10"/>
      <c r="C124" s="10"/>
      <c r="D124" s="10"/>
      <c r="E124" s="29"/>
      <c r="F124" s="13"/>
      <c r="G124" s="13"/>
      <c r="H124" s="13"/>
      <c r="I124" s="13"/>
      <c r="J124" s="13"/>
      <c r="K124" s="13"/>
      <c r="L124" s="8"/>
    </row>
    <row r="125">
      <c r="A125" s="10"/>
      <c r="B125" s="10"/>
      <c r="C125" s="10"/>
      <c r="D125" s="10"/>
      <c r="E125" s="29"/>
      <c r="F125" s="13"/>
      <c r="G125" s="13"/>
      <c r="H125" s="13"/>
      <c r="I125" s="13"/>
      <c r="J125" s="13"/>
      <c r="K125" s="13"/>
      <c r="L125" s="8"/>
    </row>
    <row r="126">
      <c r="A126" s="10"/>
      <c r="B126" s="10"/>
      <c r="C126" s="10"/>
      <c r="D126" s="10"/>
      <c r="E126" s="29"/>
      <c r="F126" s="13"/>
      <c r="G126" s="13"/>
      <c r="H126" s="13"/>
      <c r="I126" s="13"/>
      <c r="J126" s="13"/>
      <c r="K126" s="13"/>
      <c r="L126" s="8"/>
    </row>
    <row r="127">
      <c r="A127" s="10"/>
      <c r="B127" s="10"/>
      <c r="C127" s="10"/>
      <c r="D127" s="10"/>
      <c r="E127" s="29"/>
      <c r="F127" s="13"/>
      <c r="G127" s="13"/>
      <c r="H127" s="13"/>
      <c r="I127" s="13"/>
      <c r="J127" s="13"/>
      <c r="K127" s="13"/>
      <c r="L127" s="8"/>
    </row>
    <row r="128">
      <c r="A128" s="10"/>
      <c r="B128" s="10"/>
      <c r="C128" s="10"/>
      <c r="D128" s="10"/>
      <c r="E128" s="29"/>
      <c r="F128" s="13"/>
      <c r="G128" s="13"/>
      <c r="H128" s="13"/>
      <c r="I128" s="13"/>
      <c r="J128" s="13"/>
      <c r="K128" s="13"/>
      <c r="L128" s="8"/>
    </row>
    <row r="129">
      <c r="A129" s="10"/>
      <c r="B129" s="10"/>
      <c r="C129" s="10"/>
      <c r="D129" s="10"/>
      <c r="E129" s="29"/>
      <c r="F129" s="13"/>
      <c r="G129" s="13"/>
      <c r="H129" s="13"/>
      <c r="I129" s="13"/>
      <c r="J129" s="13"/>
      <c r="K129" s="13"/>
      <c r="L129" s="8"/>
    </row>
    <row r="130">
      <c r="A130" s="10"/>
      <c r="B130" s="10"/>
      <c r="C130" s="10"/>
      <c r="D130" s="10"/>
      <c r="E130" s="29"/>
      <c r="F130" s="13"/>
      <c r="G130" s="13"/>
      <c r="H130" s="13"/>
      <c r="I130" s="13"/>
      <c r="J130" s="13"/>
      <c r="K130" s="13"/>
      <c r="L130" s="8"/>
    </row>
    <row r="131">
      <c r="A131" s="10"/>
      <c r="B131" s="10"/>
      <c r="C131" s="10"/>
      <c r="D131" s="10"/>
      <c r="E131" s="29"/>
      <c r="F131" s="13"/>
      <c r="G131" s="13"/>
      <c r="H131" s="13"/>
      <c r="I131" s="13"/>
      <c r="J131" s="13"/>
      <c r="K131" s="13"/>
      <c r="L131" s="8"/>
    </row>
    <row r="132">
      <c r="A132" s="10"/>
      <c r="B132" s="10"/>
      <c r="C132" s="10"/>
      <c r="D132" s="10"/>
      <c r="E132" s="29"/>
      <c r="F132" s="13"/>
      <c r="G132" s="13"/>
      <c r="H132" s="13"/>
      <c r="I132" s="13"/>
      <c r="J132" s="13"/>
      <c r="K132" s="13"/>
      <c r="L132" s="8"/>
    </row>
    <row r="133">
      <c r="A133" s="10"/>
      <c r="B133" s="10"/>
      <c r="C133" s="10"/>
      <c r="D133" s="10"/>
      <c r="E133" s="29"/>
      <c r="F133" s="13"/>
      <c r="G133" s="13"/>
      <c r="H133" s="13"/>
      <c r="I133" s="13"/>
      <c r="J133" s="13"/>
      <c r="K133" s="13"/>
      <c r="L133" s="8"/>
    </row>
    <row r="134">
      <c r="A134" s="10"/>
      <c r="B134" s="10"/>
      <c r="C134" s="10"/>
      <c r="D134" s="10"/>
      <c r="E134" s="29"/>
      <c r="F134" s="13"/>
      <c r="G134" s="13"/>
      <c r="H134" s="13"/>
      <c r="I134" s="13"/>
      <c r="J134" s="13"/>
      <c r="K134" s="13"/>
      <c r="L134" s="8"/>
    </row>
    <row r="135">
      <c r="A135" s="10"/>
      <c r="B135" s="10"/>
      <c r="C135" s="10"/>
      <c r="D135" s="10"/>
      <c r="E135" s="29"/>
      <c r="F135" s="13"/>
      <c r="G135" s="13"/>
      <c r="H135" s="13"/>
      <c r="I135" s="13"/>
      <c r="J135" s="13"/>
      <c r="K135" s="13"/>
      <c r="L135" s="8"/>
    </row>
    <row r="136">
      <c r="A136" s="10"/>
      <c r="B136" s="10"/>
      <c r="C136" s="10"/>
      <c r="D136" s="10"/>
      <c r="E136" s="29"/>
      <c r="F136" s="13"/>
      <c r="G136" s="13"/>
      <c r="H136" s="13"/>
      <c r="I136" s="13"/>
      <c r="J136" s="13"/>
      <c r="K136" s="13"/>
      <c r="L136" s="8"/>
    </row>
    <row r="137">
      <c r="A137" s="10"/>
      <c r="B137" s="10"/>
      <c r="C137" s="10"/>
      <c r="D137" s="10"/>
      <c r="E137" s="29"/>
      <c r="F137" s="13"/>
      <c r="G137" s="13"/>
      <c r="H137" s="13"/>
      <c r="I137" s="13"/>
      <c r="J137" s="13"/>
      <c r="K137" s="13"/>
      <c r="L137" s="8"/>
    </row>
    <row r="138">
      <c r="A138" s="10"/>
      <c r="B138" s="10"/>
      <c r="C138" s="10"/>
      <c r="D138" s="10"/>
      <c r="E138" s="29"/>
      <c r="F138" s="13"/>
      <c r="G138" s="13"/>
      <c r="H138" s="13"/>
      <c r="I138" s="13"/>
      <c r="J138" s="13"/>
      <c r="K138" s="13"/>
      <c r="L138" s="8"/>
    </row>
    <row r="139">
      <c r="A139" s="10"/>
      <c r="B139" s="10"/>
      <c r="C139" s="10"/>
      <c r="D139" s="10"/>
      <c r="E139" s="29"/>
      <c r="F139" s="13"/>
      <c r="G139" s="13"/>
      <c r="H139" s="13"/>
      <c r="I139" s="13"/>
      <c r="J139" s="13"/>
      <c r="K139" s="13"/>
      <c r="L139" s="8"/>
    </row>
    <row r="140">
      <c r="A140" s="10"/>
      <c r="B140" s="10"/>
      <c r="C140" s="10"/>
      <c r="D140" s="10"/>
      <c r="E140" s="29"/>
      <c r="F140" s="13"/>
      <c r="G140" s="13"/>
      <c r="H140" s="13"/>
      <c r="I140" s="13"/>
      <c r="J140" s="13"/>
      <c r="K140" s="13"/>
      <c r="L140" s="8"/>
    </row>
    <row r="141">
      <c r="A141" s="10"/>
      <c r="B141" s="10"/>
      <c r="C141" s="10"/>
      <c r="D141" s="10"/>
      <c r="E141" s="29"/>
      <c r="F141" s="13"/>
      <c r="G141" s="13"/>
      <c r="H141" s="13"/>
      <c r="I141" s="13"/>
      <c r="J141" s="13"/>
      <c r="K141" s="13"/>
      <c r="L141" s="8"/>
    </row>
    <row r="142">
      <c r="A142" s="10"/>
      <c r="B142" s="10"/>
      <c r="C142" s="10"/>
      <c r="D142" s="10"/>
      <c r="E142" s="29"/>
      <c r="F142" s="13"/>
      <c r="G142" s="13"/>
      <c r="H142" s="13"/>
      <c r="I142" s="13"/>
      <c r="J142" s="13"/>
      <c r="K142" s="13"/>
      <c r="L142" s="8"/>
    </row>
    <row r="143">
      <c r="A143" s="10"/>
      <c r="B143" s="10"/>
      <c r="C143" s="10"/>
      <c r="D143" s="10"/>
      <c r="E143" s="29"/>
      <c r="F143" s="13"/>
      <c r="G143" s="13"/>
      <c r="H143" s="13"/>
      <c r="I143" s="13"/>
      <c r="J143" s="13"/>
      <c r="K143" s="13"/>
      <c r="L143" s="8"/>
    </row>
    <row r="144">
      <c r="A144" s="10"/>
      <c r="B144" s="10"/>
      <c r="C144" s="10"/>
      <c r="D144" s="10"/>
      <c r="E144" s="29"/>
      <c r="F144" s="13"/>
      <c r="G144" s="13"/>
      <c r="H144" s="13"/>
      <c r="I144" s="13"/>
      <c r="J144" s="13"/>
      <c r="K144" s="13"/>
      <c r="L144" s="8"/>
    </row>
    <row r="145">
      <c r="A145" s="10"/>
      <c r="B145" s="10"/>
      <c r="C145" s="10"/>
      <c r="D145" s="10"/>
      <c r="E145" s="29"/>
      <c r="F145" s="13"/>
      <c r="G145" s="13"/>
      <c r="H145" s="13"/>
      <c r="I145" s="13"/>
      <c r="J145" s="13"/>
      <c r="K145" s="13"/>
      <c r="L145" s="8"/>
    </row>
    <row r="146">
      <c r="A146" s="10"/>
      <c r="B146" s="10"/>
      <c r="C146" s="10"/>
      <c r="D146" s="10"/>
      <c r="E146" s="29"/>
      <c r="F146" s="13"/>
      <c r="G146" s="13"/>
      <c r="H146" s="13"/>
      <c r="I146" s="13"/>
      <c r="J146" s="13"/>
      <c r="K146" s="13"/>
      <c r="L146" s="8"/>
    </row>
    <row r="147">
      <c r="A147" s="10"/>
      <c r="B147" s="10"/>
      <c r="C147" s="10"/>
      <c r="D147" s="10"/>
      <c r="E147" s="29"/>
      <c r="F147" s="13"/>
      <c r="G147" s="13"/>
      <c r="H147" s="13"/>
      <c r="I147" s="13"/>
      <c r="J147" s="13"/>
      <c r="K147" s="13"/>
      <c r="L147" s="8"/>
    </row>
    <row r="148">
      <c r="A148" s="10"/>
      <c r="B148" s="10"/>
      <c r="C148" s="10"/>
      <c r="D148" s="10"/>
      <c r="E148" s="29"/>
      <c r="F148" s="13"/>
      <c r="G148" s="13"/>
      <c r="H148" s="13"/>
      <c r="I148" s="13"/>
      <c r="J148" s="13"/>
      <c r="K148" s="13"/>
      <c r="L148" s="8"/>
    </row>
    <row r="149">
      <c r="A149" s="10"/>
      <c r="B149" s="10"/>
      <c r="C149" s="10"/>
      <c r="D149" s="10"/>
      <c r="E149" s="29"/>
      <c r="F149" s="13"/>
      <c r="G149" s="13"/>
      <c r="H149" s="13"/>
      <c r="I149" s="13"/>
      <c r="J149" s="13"/>
      <c r="K149" s="13"/>
      <c r="L149" s="8"/>
    </row>
    <row r="150">
      <c r="A150" s="10"/>
      <c r="B150" s="10"/>
      <c r="C150" s="10"/>
      <c r="D150" s="10"/>
      <c r="E150" s="29"/>
      <c r="F150" s="13"/>
      <c r="G150" s="13"/>
      <c r="H150" s="13"/>
      <c r="I150" s="13"/>
      <c r="J150" s="13"/>
      <c r="K150" s="13"/>
      <c r="L150" s="8"/>
    </row>
    <row r="151">
      <c r="A151" s="10"/>
      <c r="B151" s="10"/>
      <c r="C151" s="10"/>
      <c r="D151" s="10"/>
      <c r="E151" s="29"/>
      <c r="F151" s="13"/>
      <c r="G151" s="13"/>
      <c r="H151" s="13"/>
      <c r="I151" s="13"/>
      <c r="J151" s="13"/>
      <c r="K151" s="13"/>
      <c r="L151" s="8"/>
    </row>
    <row r="152">
      <c r="A152" s="10"/>
      <c r="B152" s="10"/>
      <c r="C152" s="10"/>
      <c r="D152" s="10"/>
      <c r="E152" s="29"/>
      <c r="F152" s="13"/>
      <c r="G152" s="13"/>
      <c r="H152" s="13"/>
      <c r="I152" s="13"/>
      <c r="J152" s="13"/>
      <c r="K152" s="13"/>
      <c r="L152" s="8"/>
    </row>
    <row r="153">
      <c r="A153" s="10"/>
      <c r="B153" s="10"/>
      <c r="C153" s="10"/>
      <c r="D153" s="10"/>
      <c r="E153" s="29"/>
      <c r="F153" s="13"/>
      <c r="G153" s="13"/>
      <c r="H153" s="13"/>
      <c r="I153" s="13"/>
      <c r="J153" s="13"/>
      <c r="K153" s="13"/>
      <c r="L153" s="8"/>
    </row>
    <row r="154">
      <c r="A154" s="10"/>
      <c r="B154" s="10"/>
      <c r="C154" s="10"/>
      <c r="D154" s="10"/>
      <c r="E154" s="29"/>
      <c r="F154" s="13"/>
      <c r="G154" s="13"/>
      <c r="H154" s="13"/>
      <c r="I154" s="13"/>
      <c r="J154" s="13"/>
      <c r="K154" s="13"/>
      <c r="L154" s="8"/>
    </row>
    <row r="155">
      <c r="A155" s="10"/>
      <c r="B155" s="10"/>
      <c r="C155" s="10"/>
      <c r="D155" s="10"/>
      <c r="E155" s="29"/>
      <c r="F155" s="13"/>
      <c r="G155" s="13"/>
      <c r="H155" s="13"/>
      <c r="I155" s="13"/>
      <c r="J155" s="13"/>
      <c r="K155" s="13"/>
      <c r="L155" s="8"/>
    </row>
    <row r="156">
      <c r="A156" s="10"/>
      <c r="B156" s="10"/>
      <c r="C156" s="10"/>
      <c r="D156" s="10"/>
      <c r="E156" s="29"/>
      <c r="F156" s="13"/>
      <c r="G156" s="13"/>
      <c r="H156" s="13"/>
      <c r="I156" s="13"/>
      <c r="J156" s="13"/>
      <c r="K156" s="13"/>
      <c r="L156" s="8"/>
    </row>
    <row r="157">
      <c r="A157" s="10"/>
      <c r="B157" s="10"/>
      <c r="C157" s="10"/>
      <c r="D157" s="10"/>
      <c r="E157" s="29"/>
      <c r="F157" s="13"/>
      <c r="G157" s="13"/>
      <c r="H157" s="13"/>
      <c r="I157" s="13"/>
      <c r="J157" s="13"/>
      <c r="K157" s="13"/>
      <c r="L157" s="8"/>
    </row>
    <row r="158">
      <c r="A158" s="10"/>
      <c r="B158" s="10"/>
      <c r="C158" s="10"/>
      <c r="D158" s="10"/>
      <c r="E158" s="29"/>
      <c r="F158" s="13"/>
      <c r="G158" s="13"/>
      <c r="H158" s="13"/>
      <c r="I158" s="13"/>
      <c r="J158" s="13"/>
      <c r="K158" s="13"/>
      <c r="L158" s="8"/>
    </row>
    <row r="159">
      <c r="A159" s="10"/>
      <c r="B159" s="10"/>
      <c r="C159" s="10"/>
      <c r="D159" s="10"/>
      <c r="E159" s="29"/>
      <c r="F159" s="13"/>
      <c r="G159" s="13"/>
      <c r="H159" s="13"/>
      <c r="I159" s="13"/>
      <c r="J159" s="13"/>
      <c r="K159" s="13"/>
      <c r="L159" s="8"/>
    </row>
    <row r="160">
      <c r="A160" s="10"/>
      <c r="B160" s="10"/>
      <c r="C160" s="10"/>
      <c r="D160" s="10"/>
      <c r="E160" s="29"/>
      <c r="F160" s="13"/>
      <c r="G160" s="13"/>
      <c r="H160" s="13"/>
      <c r="I160" s="13"/>
      <c r="J160" s="13"/>
      <c r="K160" s="13"/>
      <c r="L160" s="8"/>
    </row>
    <row r="161">
      <c r="A161" s="10"/>
      <c r="B161" s="10"/>
      <c r="C161" s="10"/>
      <c r="D161" s="10"/>
      <c r="E161" s="29"/>
      <c r="F161" s="13"/>
      <c r="G161" s="13"/>
      <c r="H161" s="13"/>
      <c r="I161" s="13"/>
      <c r="J161" s="13"/>
      <c r="K161" s="13"/>
      <c r="L161" s="8"/>
    </row>
    <row r="162">
      <c r="A162" s="10"/>
      <c r="B162" s="10"/>
      <c r="C162" s="10"/>
      <c r="D162" s="10"/>
      <c r="E162" s="29"/>
      <c r="F162" s="13"/>
      <c r="G162" s="13"/>
      <c r="H162" s="13"/>
      <c r="I162" s="13"/>
      <c r="J162" s="13"/>
      <c r="K162" s="13"/>
      <c r="L162" s="8"/>
    </row>
    <row r="163">
      <c r="A163" s="10"/>
      <c r="B163" s="10"/>
      <c r="C163" s="10"/>
      <c r="D163" s="10"/>
      <c r="E163" s="29"/>
      <c r="F163" s="13"/>
      <c r="G163" s="13"/>
      <c r="H163" s="13"/>
      <c r="I163" s="13"/>
      <c r="J163" s="13"/>
      <c r="K163" s="13"/>
      <c r="L163" s="8"/>
    </row>
    <row r="164">
      <c r="A164" s="10"/>
      <c r="B164" s="10"/>
      <c r="C164" s="10"/>
      <c r="D164" s="10"/>
      <c r="E164" s="29"/>
      <c r="F164" s="13"/>
      <c r="G164" s="13"/>
      <c r="H164" s="13"/>
      <c r="I164" s="13"/>
      <c r="J164" s="13"/>
      <c r="K164" s="13"/>
      <c r="L164" s="8"/>
    </row>
    <row r="165">
      <c r="A165" s="10"/>
      <c r="B165" s="10"/>
      <c r="C165" s="10"/>
      <c r="D165" s="10"/>
      <c r="E165" s="29"/>
      <c r="F165" s="13"/>
      <c r="G165" s="13"/>
      <c r="H165" s="13"/>
      <c r="I165" s="13"/>
      <c r="J165" s="13"/>
      <c r="K165" s="13"/>
      <c r="L165" s="8"/>
    </row>
    <row r="166">
      <c r="A166" s="10"/>
      <c r="B166" s="10"/>
      <c r="C166" s="10"/>
      <c r="D166" s="10"/>
      <c r="E166" s="29"/>
      <c r="F166" s="13"/>
      <c r="G166" s="13"/>
      <c r="H166" s="13"/>
      <c r="I166" s="13"/>
      <c r="J166" s="13"/>
      <c r="K166" s="13"/>
      <c r="L166" s="8"/>
    </row>
    <row r="167">
      <c r="A167" s="10"/>
      <c r="B167" s="10"/>
      <c r="C167" s="10"/>
      <c r="D167" s="10"/>
      <c r="E167" s="29"/>
      <c r="F167" s="13"/>
      <c r="G167" s="13"/>
      <c r="H167" s="13"/>
      <c r="I167" s="13"/>
      <c r="J167" s="13"/>
      <c r="K167" s="13"/>
      <c r="L167" s="8"/>
    </row>
    <row r="168">
      <c r="A168" s="10"/>
      <c r="B168" s="10"/>
      <c r="C168" s="10"/>
      <c r="D168" s="10"/>
      <c r="E168" s="29"/>
      <c r="F168" s="13"/>
      <c r="G168" s="13"/>
      <c r="H168" s="13"/>
      <c r="I168" s="13"/>
      <c r="J168" s="13"/>
      <c r="K168" s="13"/>
      <c r="L168" s="8"/>
    </row>
    <row r="169">
      <c r="A169" s="10"/>
      <c r="B169" s="10"/>
      <c r="C169" s="10"/>
      <c r="D169" s="10"/>
      <c r="E169" s="29"/>
      <c r="F169" s="13"/>
      <c r="G169" s="13"/>
      <c r="H169" s="13"/>
      <c r="I169" s="13"/>
      <c r="J169" s="13"/>
      <c r="K169" s="13"/>
      <c r="L169" s="8"/>
    </row>
    <row r="170">
      <c r="A170" s="10"/>
      <c r="B170" s="10"/>
      <c r="C170" s="10"/>
      <c r="D170" s="10"/>
      <c r="E170" s="29"/>
      <c r="F170" s="13"/>
      <c r="G170" s="13"/>
      <c r="H170" s="13"/>
      <c r="I170" s="13"/>
      <c r="J170" s="13"/>
      <c r="K170" s="13"/>
      <c r="L170" s="8"/>
    </row>
    <row r="171">
      <c r="A171" s="10"/>
      <c r="B171" s="10"/>
      <c r="C171" s="10"/>
      <c r="D171" s="10"/>
      <c r="E171" s="29"/>
      <c r="F171" s="13"/>
      <c r="G171" s="13"/>
      <c r="H171" s="13"/>
      <c r="I171" s="13"/>
      <c r="J171" s="13"/>
      <c r="K171" s="13"/>
      <c r="L171" s="8"/>
    </row>
    <row r="172">
      <c r="A172" s="10"/>
      <c r="B172" s="10"/>
      <c r="C172" s="10"/>
      <c r="D172" s="10"/>
      <c r="E172" s="29"/>
      <c r="F172" s="13"/>
      <c r="G172" s="13"/>
      <c r="H172" s="13"/>
      <c r="I172" s="13"/>
      <c r="J172" s="13"/>
      <c r="K172" s="13"/>
      <c r="L172" s="8"/>
    </row>
    <row r="173">
      <c r="A173" s="10"/>
      <c r="B173" s="10"/>
      <c r="C173" s="10"/>
      <c r="D173" s="10"/>
      <c r="E173" s="29"/>
      <c r="F173" s="13"/>
      <c r="G173" s="13"/>
      <c r="H173" s="13"/>
      <c r="I173" s="13"/>
      <c r="J173" s="13"/>
      <c r="K173" s="13"/>
      <c r="L173" s="8"/>
    </row>
    <row r="174">
      <c r="A174" s="10"/>
      <c r="B174" s="10"/>
      <c r="C174" s="10"/>
      <c r="D174" s="10"/>
      <c r="E174" s="29"/>
      <c r="F174" s="13"/>
      <c r="G174" s="13"/>
      <c r="H174" s="13"/>
      <c r="I174" s="13"/>
      <c r="J174" s="13"/>
      <c r="K174" s="13"/>
      <c r="L174" s="8"/>
    </row>
    <row r="175">
      <c r="A175" s="10"/>
      <c r="B175" s="10"/>
      <c r="C175" s="10"/>
      <c r="D175" s="10"/>
      <c r="E175" s="29"/>
      <c r="F175" s="13"/>
      <c r="G175" s="13"/>
      <c r="H175" s="13"/>
      <c r="I175" s="13"/>
      <c r="J175" s="13"/>
      <c r="K175" s="13"/>
      <c r="L175" s="8"/>
    </row>
    <row r="176">
      <c r="A176" s="10"/>
      <c r="B176" s="10"/>
      <c r="C176" s="10"/>
      <c r="D176" s="10"/>
      <c r="E176" s="29"/>
      <c r="F176" s="13"/>
      <c r="G176" s="13"/>
      <c r="H176" s="13"/>
      <c r="I176" s="13"/>
      <c r="J176" s="13"/>
      <c r="K176" s="13"/>
      <c r="L176" s="8"/>
    </row>
    <row r="177">
      <c r="A177" s="10"/>
      <c r="B177" s="10"/>
      <c r="C177" s="10"/>
      <c r="D177" s="10"/>
      <c r="E177" s="29"/>
      <c r="F177" s="13"/>
      <c r="G177" s="13"/>
      <c r="H177" s="13"/>
      <c r="I177" s="13"/>
      <c r="J177" s="13"/>
      <c r="K177" s="13"/>
      <c r="L177" s="8"/>
    </row>
    <row r="178">
      <c r="A178" s="10"/>
      <c r="B178" s="10"/>
      <c r="C178" s="10"/>
      <c r="D178" s="10"/>
      <c r="E178" s="29"/>
      <c r="F178" s="13"/>
      <c r="G178" s="13"/>
      <c r="H178" s="13"/>
      <c r="I178" s="13"/>
      <c r="J178" s="13"/>
      <c r="K178" s="13"/>
      <c r="L178" s="8"/>
    </row>
    <row r="179">
      <c r="A179" s="10"/>
      <c r="B179" s="10"/>
      <c r="C179" s="10"/>
      <c r="D179" s="10"/>
      <c r="E179" s="29"/>
      <c r="F179" s="13"/>
      <c r="G179" s="13"/>
      <c r="H179" s="13"/>
      <c r="I179" s="13"/>
      <c r="J179" s="13"/>
      <c r="K179" s="13"/>
      <c r="L179" s="8"/>
    </row>
    <row r="180">
      <c r="A180" s="10"/>
      <c r="B180" s="10"/>
      <c r="C180" s="10"/>
      <c r="D180" s="10"/>
      <c r="E180" s="29"/>
      <c r="F180" s="13"/>
      <c r="G180" s="13"/>
      <c r="H180" s="13"/>
      <c r="I180" s="13"/>
      <c r="J180" s="13"/>
      <c r="K180" s="13"/>
      <c r="L180" s="8"/>
    </row>
    <row r="181">
      <c r="A181" s="10"/>
      <c r="B181" s="10"/>
      <c r="C181" s="10"/>
      <c r="D181" s="10"/>
      <c r="E181" s="29"/>
      <c r="F181" s="13"/>
      <c r="G181" s="13"/>
      <c r="H181" s="13"/>
      <c r="I181" s="13"/>
      <c r="J181" s="13"/>
      <c r="K181" s="13"/>
      <c r="L181" s="8"/>
    </row>
    <row r="182">
      <c r="A182" s="10"/>
      <c r="B182" s="10"/>
      <c r="C182" s="10"/>
      <c r="D182" s="10"/>
      <c r="E182" s="29"/>
      <c r="F182" s="13"/>
      <c r="G182" s="13"/>
      <c r="H182" s="13"/>
      <c r="I182" s="13"/>
      <c r="J182" s="13"/>
      <c r="K182" s="13"/>
      <c r="L182" s="8"/>
    </row>
    <row r="183">
      <c r="A183" s="10"/>
      <c r="B183" s="10"/>
      <c r="C183" s="10"/>
      <c r="D183" s="10"/>
      <c r="E183" s="29"/>
      <c r="F183" s="13"/>
      <c r="G183" s="13"/>
      <c r="H183" s="13"/>
      <c r="I183" s="13"/>
      <c r="J183" s="13"/>
      <c r="K183" s="13"/>
      <c r="L183" s="8"/>
    </row>
    <row r="184">
      <c r="A184" s="10"/>
      <c r="B184" s="10"/>
      <c r="C184" s="10"/>
      <c r="D184" s="10"/>
      <c r="E184" s="29"/>
      <c r="F184" s="13"/>
      <c r="G184" s="13"/>
      <c r="H184" s="13"/>
      <c r="I184" s="13"/>
      <c r="J184" s="13"/>
      <c r="K184" s="13"/>
      <c r="L184" s="8"/>
    </row>
    <row r="185">
      <c r="A185" s="10"/>
      <c r="B185" s="10"/>
      <c r="C185" s="10"/>
      <c r="D185" s="10"/>
      <c r="E185" s="29"/>
      <c r="F185" s="13"/>
      <c r="G185" s="13"/>
      <c r="H185" s="13"/>
      <c r="I185" s="13"/>
      <c r="J185" s="13"/>
      <c r="K185" s="13"/>
      <c r="L185" s="8"/>
    </row>
    <row r="186">
      <c r="A186" s="10"/>
      <c r="B186" s="10"/>
      <c r="C186" s="10"/>
      <c r="D186" s="10"/>
      <c r="E186" s="29"/>
      <c r="F186" s="13"/>
      <c r="G186" s="13"/>
      <c r="H186" s="13"/>
      <c r="I186" s="13"/>
      <c r="J186" s="13"/>
      <c r="K186" s="13"/>
      <c r="L186" s="8"/>
    </row>
    <row r="187">
      <c r="A187" s="10"/>
      <c r="B187" s="10"/>
      <c r="C187" s="10"/>
      <c r="D187" s="10"/>
      <c r="E187" s="29"/>
      <c r="F187" s="13"/>
      <c r="G187" s="13"/>
      <c r="H187" s="13"/>
      <c r="I187" s="13"/>
      <c r="J187" s="13"/>
      <c r="K187" s="13"/>
      <c r="L187" s="8"/>
    </row>
    <row r="188">
      <c r="A188" s="10"/>
      <c r="B188" s="10"/>
      <c r="C188" s="10"/>
      <c r="D188" s="10"/>
      <c r="E188" s="29"/>
      <c r="F188" s="13"/>
      <c r="G188" s="13"/>
      <c r="H188" s="13"/>
      <c r="I188" s="13"/>
      <c r="J188" s="13"/>
      <c r="K188" s="13"/>
      <c r="L188" s="8"/>
    </row>
    <row r="189">
      <c r="A189" s="10"/>
      <c r="B189" s="10"/>
      <c r="C189" s="10"/>
      <c r="D189" s="10"/>
      <c r="E189" s="29"/>
      <c r="F189" s="13"/>
      <c r="G189" s="13"/>
      <c r="H189" s="13"/>
      <c r="I189" s="13"/>
      <c r="J189" s="13"/>
      <c r="K189" s="13"/>
      <c r="L189" s="8"/>
    </row>
    <row r="190">
      <c r="A190" s="10"/>
      <c r="B190" s="10"/>
      <c r="C190" s="10"/>
      <c r="D190" s="10"/>
      <c r="E190" s="29"/>
      <c r="F190" s="13"/>
      <c r="G190" s="13"/>
      <c r="H190" s="13"/>
      <c r="I190" s="13"/>
      <c r="J190" s="13"/>
      <c r="K190" s="13"/>
      <c r="L190" s="8"/>
    </row>
    <row r="191">
      <c r="A191" s="10"/>
      <c r="B191" s="10"/>
      <c r="C191" s="10"/>
      <c r="D191" s="10"/>
      <c r="E191" s="29"/>
      <c r="F191" s="13"/>
      <c r="G191" s="13"/>
      <c r="H191" s="13"/>
      <c r="I191" s="13"/>
      <c r="J191" s="13"/>
      <c r="K191" s="13"/>
      <c r="L191" s="8"/>
    </row>
    <row r="192">
      <c r="A192" s="10"/>
      <c r="B192" s="10"/>
      <c r="C192" s="10"/>
      <c r="D192" s="10"/>
      <c r="E192" s="29"/>
      <c r="F192" s="13"/>
      <c r="G192" s="13"/>
      <c r="H192" s="13"/>
      <c r="I192" s="13"/>
      <c r="J192" s="13"/>
      <c r="K192" s="13"/>
      <c r="L192" s="8"/>
    </row>
    <row r="193">
      <c r="A193" s="10"/>
      <c r="B193" s="10"/>
      <c r="C193" s="10"/>
      <c r="D193" s="10"/>
      <c r="E193" s="29"/>
      <c r="F193" s="13"/>
      <c r="G193" s="13"/>
      <c r="H193" s="13"/>
      <c r="I193" s="13"/>
      <c r="J193" s="13"/>
      <c r="K193" s="13"/>
      <c r="L193" s="8"/>
    </row>
    <row r="194">
      <c r="A194" s="10"/>
      <c r="B194" s="10"/>
      <c r="C194" s="10"/>
      <c r="D194" s="10"/>
      <c r="E194" s="29"/>
      <c r="F194" s="13"/>
      <c r="G194" s="13"/>
      <c r="H194" s="13"/>
      <c r="I194" s="13"/>
      <c r="J194" s="13"/>
      <c r="K194" s="13"/>
      <c r="L194" s="8"/>
    </row>
    <row r="195">
      <c r="A195" s="10"/>
      <c r="B195" s="10"/>
      <c r="C195" s="10"/>
      <c r="D195" s="10"/>
      <c r="E195" s="29"/>
      <c r="F195" s="13"/>
      <c r="G195" s="13"/>
      <c r="H195" s="13"/>
      <c r="I195" s="13"/>
      <c r="J195" s="13"/>
      <c r="K195" s="13"/>
      <c r="L195" s="8"/>
    </row>
    <row r="196">
      <c r="A196" s="10"/>
      <c r="B196" s="10"/>
      <c r="C196" s="10"/>
      <c r="D196" s="10"/>
      <c r="E196" s="29"/>
      <c r="F196" s="13"/>
      <c r="G196" s="13"/>
      <c r="H196" s="13"/>
      <c r="I196" s="13"/>
      <c r="J196" s="13"/>
      <c r="K196" s="13"/>
      <c r="L196" s="8"/>
    </row>
    <row r="197">
      <c r="A197" s="10"/>
      <c r="B197" s="10"/>
      <c r="C197" s="10"/>
      <c r="D197" s="10"/>
      <c r="E197" s="29"/>
      <c r="F197" s="13"/>
      <c r="G197" s="13"/>
      <c r="H197" s="13"/>
      <c r="I197" s="13"/>
      <c r="J197" s="13"/>
      <c r="K197" s="13"/>
      <c r="L197" s="8"/>
    </row>
    <row r="198">
      <c r="A198" s="10"/>
      <c r="B198" s="10"/>
      <c r="C198" s="10"/>
      <c r="D198" s="10"/>
      <c r="E198" s="29"/>
      <c r="F198" s="13"/>
      <c r="G198" s="13"/>
      <c r="H198" s="13"/>
      <c r="I198" s="13"/>
      <c r="J198" s="13"/>
      <c r="K198" s="13"/>
      <c r="L198" s="8"/>
    </row>
    <row r="199">
      <c r="A199" s="10"/>
      <c r="B199" s="10"/>
      <c r="C199" s="10"/>
      <c r="D199" s="10"/>
      <c r="E199" s="29"/>
      <c r="F199" s="13"/>
      <c r="G199" s="13"/>
      <c r="H199" s="13"/>
      <c r="I199" s="13"/>
      <c r="J199" s="13"/>
      <c r="K199" s="13"/>
      <c r="L199" s="8"/>
    </row>
    <row r="200">
      <c r="A200" s="10"/>
      <c r="B200" s="10"/>
      <c r="C200" s="10"/>
      <c r="D200" s="10"/>
      <c r="E200" s="29"/>
      <c r="F200" s="13"/>
      <c r="G200" s="13"/>
      <c r="H200" s="13"/>
      <c r="I200" s="13"/>
      <c r="J200" s="13"/>
      <c r="K200" s="13"/>
      <c r="L200" s="8"/>
    </row>
    <row r="201">
      <c r="A201" s="10"/>
      <c r="B201" s="10"/>
      <c r="C201" s="10"/>
      <c r="D201" s="10"/>
      <c r="E201" s="29"/>
      <c r="F201" s="13"/>
      <c r="G201" s="13"/>
      <c r="H201" s="13"/>
      <c r="I201" s="13"/>
      <c r="J201" s="13"/>
      <c r="K201" s="13"/>
      <c r="L201" s="8"/>
    </row>
    <row r="202">
      <c r="A202" s="10"/>
      <c r="B202" s="10"/>
      <c r="C202" s="10"/>
      <c r="D202" s="10"/>
      <c r="E202" s="29"/>
      <c r="F202" s="13"/>
      <c r="G202" s="13"/>
      <c r="H202" s="13"/>
      <c r="I202" s="13"/>
      <c r="J202" s="13"/>
      <c r="K202" s="13"/>
      <c r="L202" s="8"/>
    </row>
    <row r="203">
      <c r="A203" s="10"/>
      <c r="B203" s="10"/>
      <c r="C203" s="10"/>
      <c r="D203" s="10"/>
      <c r="E203" s="29"/>
      <c r="F203" s="13"/>
      <c r="G203" s="13"/>
      <c r="H203" s="13"/>
      <c r="I203" s="13"/>
      <c r="J203" s="13"/>
      <c r="K203" s="13"/>
      <c r="L203" s="8"/>
    </row>
    <row r="204">
      <c r="A204" s="10"/>
      <c r="B204" s="10"/>
      <c r="C204" s="10"/>
      <c r="D204" s="10"/>
      <c r="E204" s="29"/>
      <c r="F204" s="13"/>
      <c r="G204" s="13"/>
      <c r="H204" s="13"/>
      <c r="I204" s="13"/>
      <c r="J204" s="13"/>
      <c r="K204" s="13"/>
      <c r="L204" s="8"/>
    </row>
    <row r="205">
      <c r="A205" s="10"/>
      <c r="B205" s="10"/>
      <c r="C205" s="10"/>
      <c r="D205" s="10"/>
      <c r="E205" s="29"/>
      <c r="F205" s="13"/>
      <c r="G205" s="13"/>
      <c r="H205" s="13"/>
      <c r="I205" s="13"/>
      <c r="J205" s="13"/>
      <c r="K205" s="13"/>
      <c r="L205" s="8"/>
    </row>
    <row r="206">
      <c r="A206" s="10"/>
      <c r="B206" s="10"/>
      <c r="C206" s="10"/>
      <c r="D206" s="10"/>
      <c r="E206" s="29"/>
      <c r="F206" s="13"/>
      <c r="G206" s="13"/>
      <c r="H206" s="13"/>
      <c r="I206" s="13"/>
      <c r="J206" s="13"/>
      <c r="K206" s="13"/>
      <c r="L206" s="8"/>
    </row>
    <row r="207">
      <c r="A207" s="10"/>
      <c r="B207" s="10"/>
      <c r="C207" s="10"/>
      <c r="D207" s="10"/>
      <c r="E207" s="29"/>
      <c r="F207" s="13"/>
      <c r="G207" s="13"/>
      <c r="H207" s="13"/>
      <c r="I207" s="13"/>
      <c r="J207" s="13"/>
      <c r="K207" s="13"/>
      <c r="L207" s="8"/>
    </row>
    <row r="208">
      <c r="A208" s="10"/>
      <c r="B208" s="10"/>
      <c r="C208" s="10"/>
      <c r="D208" s="10"/>
      <c r="E208" s="29"/>
      <c r="F208" s="13"/>
      <c r="G208" s="13"/>
      <c r="H208" s="13"/>
      <c r="I208" s="13"/>
      <c r="J208" s="13"/>
      <c r="K208" s="13"/>
      <c r="L208" s="8"/>
    </row>
    <row r="209">
      <c r="A209" s="10"/>
      <c r="B209" s="10"/>
      <c r="C209" s="10"/>
      <c r="D209" s="10"/>
      <c r="E209" s="29"/>
      <c r="F209" s="13"/>
      <c r="G209" s="13"/>
      <c r="H209" s="13"/>
      <c r="I209" s="13"/>
      <c r="J209" s="13"/>
      <c r="K209" s="13"/>
      <c r="L209" s="8"/>
    </row>
    <row r="210">
      <c r="A210" s="10"/>
      <c r="B210" s="10"/>
      <c r="C210" s="10"/>
      <c r="D210" s="10"/>
      <c r="E210" s="29"/>
      <c r="F210" s="13"/>
      <c r="G210" s="13"/>
      <c r="H210" s="13"/>
      <c r="I210" s="13"/>
      <c r="J210" s="13"/>
      <c r="K210" s="13"/>
      <c r="L210" s="8"/>
    </row>
    <row r="211">
      <c r="A211" s="10"/>
      <c r="B211" s="10"/>
      <c r="C211" s="10"/>
      <c r="D211" s="10"/>
      <c r="E211" s="29"/>
      <c r="F211" s="13"/>
      <c r="G211" s="13"/>
      <c r="H211" s="13"/>
      <c r="I211" s="13"/>
      <c r="J211" s="13"/>
      <c r="K211" s="13"/>
      <c r="L211" s="8"/>
    </row>
    <row r="212">
      <c r="A212" s="10"/>
      <c r="B212" s="10"/>
      <c r="C212" s="10"/>
      <c r="D212" s="10"/>
      <c r="E212" s="29"/>
      <c r="F212" s="13"/>
      <c r="G212" s="13"/>
      <c r="H212" s="13"/>
      <c r="I212" s="13"/>
      <c r="J212" s="13"/>
      <c r="K212" s="13"/>
      <c r="L212" s="8"/>
    </row>
    <row r="213">
      <c r="A213" s="10"/>
      <c r="B213" s="10"/>
      <c r="C213" s="10"/>
      <c r="D213" s="10"/>
      <c r="E213" s="29"/>
      <c r="F213" s="13"/>
      <c r="G213" s="13"/>
      <c r="H213" s="13"/>
      <c r="I213" s="13"/>
      <c r="J213" s="13"/>
      <c r="K213" s="13"/>
      <c r="L213" s="8"/>
    </row>
    <row r="214">
      <c r="A214" s="10"/>
      <c r="B214" s="10"/>
      <c r="C214" s="10"/>
      <c r="D214" s="10"/>
      <c r="E214" s="29"/>
      <c r="F214" s="13"/>
      <c r="G214" s="13"/>
      <c r="H214" s="13"/>
      <c r="I214" s="13"/>
      <c r="J214" s="13"/>
      <c r="K214" s="13"/>
      <c r="L214" s="8"/>
    </row>
    <row r="215">
      <c r="A215" s="10"/>
      <c r="B215" s="10"/>
      <c r="C215" s="10"/>
      <c r="D215" s="10"/>
      <c r="E215" s="29"/>
      <c r="F215" s="13"/>
      <c r="G215" s="13"/>
      <c r="H215" s="13"/>
      <c r="I215" s="13"/>
      <c r="J215" s="13"/>
      <c r="K215" s="13"/>
      <c r="L215" s="8"/>
    </row>
    <row r="216">
      <c r="A216" s="10"/>
      <c r="B216" s="10"/>
      <c r="C216" s="10"/>
      <c r="D216" s="10"/>
      <c r="E216" s="29"/>
      <c r="F216" s="13"/>
      <c r="G216" s="13"/>
      <c r="H216" s="13"/>
      <c r="I216" s="13"/>
      <c r="J216" s="13"/>
      <c r="K216" s="13"/>
      <c r="L216" s="8"/>
    </row>
    <row r="217">
      <c r="A217" s="10"/>
      <c r="B217" s="10"/>
      <c r="C217" s="10"/>
      <c r="D217" s="10"/>
      <c r="E217" s="29"/>
      <c r="F217" s="13"/>
      <c r="G217" s="13"/>
      <c r="H217" s="13"/>
      <c r="I217" s="13"/>
      <c r="J217" s="13"/>
      <c r="K217" s="13"/>
      <c r="L217" s="8"/>
    </row>
    <row r="218">
      <c r="A218" s="10"/>
      <c r="B218" s="10"/>
      <c r="C218" s="10"/>
      <c r="D218" s="10"/>
      <c r="E218" s="29"/>
      <c r="F218" s="13"/>
      <c r="G218" s="13"/>
      <c r="H218" s="13"/>
      <c r="I218" s="13"/>
      <c r="J218" s="13"/>
      <c r="K218" s="13"/>
      <c r="L218" s="8"/>
    </row>
    <row r="219">
      <c r="A219" s="10"/>
      <c r="B219" s="10"/>
      <c r="C219" s="10"/>
      <c r="D219" s="10"/>
      <c r="E219" s="29"/>
      <c r="F219" s="13"/>
      <c r="G219" s="13"/>
      <c r="H219" s="13"/>
      <c r="I219" s="13"/>
      <c r="J219" s="13"/>
      <c r="K219" s="13"/>
      <c r="L219" s="8"/>
    </row>
    <row r="220">
      <c r="A220" s="10"/>
      <c r="B220" s="10"/>
      <c r="C220" s="10"/>
      <c r="D220" s="10"/>
      <c r="E220" s="29"/>
      <c r="F220" s="13"/>
      <c r="G220" s="13"/>
      <c r="H220" s="13"/>
      <c r="I220" s="13"/>
      <c r="J220" s="13"/>
      <c r="K220" s="13"/>
      <c r="L220" s="8"/>
    </row>
    <row r="221">
      <c r="A221" s="10"/>
      <c r="B221" s="10"/>
      <c r="C221" s="10"/>
      <c r="D221" s="10"/>
      <c r="E221" s="29"/>
      <c r="F221" s="13"/>
      <c r="G221" s="13"/>
      <c r="H221" s="13"/>
      <c r="I221" s="13"/>
      <c r="J221" s="13"/>
      <c r="K221" s="13"/>
      <c r="L221" s="8"/>
    </row>
    <row r="222">
      <c r="A222" s="10"/>
      <c r="B222" s="10"/>
      <c r="C222" s="10"/>
      <c r="D222" s="10"/>
      <c r="E222" s="29"/>
      <c r="F222" s="13"/>
      <c r="G222" s="13"/>
      <c r="H222" s="13"/>
      <c r="I222" s="13"/>
      <c r="J222" s="13"/>
      <c r="K222" s="13"/>
      <c r="L222" s="8"/>
    </row>
    <row r="223">
      <c r="A223" s="10"/>
      <c r="B223" s="10"/>
      <c r="C223" s="10"/>
      <c r="D223" s="10"/>
      <c r="E223" s="29"/>
      <c r="F223" s="13"/>
      <c r="G223" s="13"/>
      <c r="H223" s="13"/>
      <c r="I223" s="13"/>
      <c r="J223" s="13"/>
      <c r="K223" s="13"/>
      <c r="L223" s="8"/>
    </row>
    <row r="224">
      <c r="A224" s="10"/>
      <c r="B224" s="10"/>
      <c r="C224" s="10"/>
      <c r="D224" s="10"/>
      <c r="E224" s="29"/>
      <c r="F224" s="13"/>
      <c r="G224" s="13"/>
      <c r="H224" s="13"/>
      <c r="I224" s="13"/>
      <c r="J224" s="13"/>
      <c r="K224" s="13"/>
      <c r="L224" s="8"/>
    </row>
    <row r="225">
      <c r="A225" s="10"/>
      <c r="B225" s="10"/>
      <c r="C225" s="10"/>
      <c r="D225" s="10"/>
      <c r="E225" s="29"/>
      <c r="F225" s="13"/>
      <c r="G225" s="13"/>
      <c r="H225" s="13"/>
      <c r="I225" s="13"/>
      <c r="J225" s="13"/>
      <c r="K225" s="13"/>
      <c r="L225" s="8"/>
    </row>
    <row r="226">
      <c r="A226" s="10"/>
      <c r="B226" s="10"/>
      <c r="C226" s="10"/>
      <c r="D226" s="10"/>
      <c r="E226" s="29"/>
      <c r="F226" s="13"/>
      <c r="G226" s="13"/>
      <c r="H226" s="13"/>
      <c r="I226" s="13"/>
      <c r="J226" s="13"/>
      <c r="K226" s="13"/>
      <c r="L226" s="8"/>
    </row>
    <row r="227">
      <c r="A227" s="10"/>
      <c r="B227" s="10"/>
      <c r="C227" s="10"/>
      <c r="D227" s="10"/>
      <c r="E227" s="29"/>
      <c r="F227" s="13"/>
      <c r="G227" s="13"/>
      <c r="H227" s="13"/>
      <c r="I227" s="13"/>
      <c r="J227" s="13"/>
      <c r="K227" s="13"/>
      <c r="L227" s="8"/>
    </row>
    <row r="228">
      <c r="A228" s="10"/>
      <c r="B228" s="10"/>
      <c r="C228" s="10"/>
      <c r="D228" s="10"/>
      <c r="E228" s="29"/>
      <c r="F228" s="13"/>
      <c r="G228" s="13"/>
      <c r="H228" s="13"/>
      <c r="I228" s="13"/>
      <c r="J228" s="13"/>
      <c r="K228" s="13"/>
      <c r="L228" s="8"/>
    </row>
    <row r="229">
      <c r="A229" s="10"/>
      <c r="B229" s="10"/>
      <c r="C229" s="10"/>
      <c r="D229" s="10"/>
      <c r="E229" s="29"/>
      <c r="F229" s="13"/>
      <c r="G229" s="13"/>
      <c r="H229" s="13"/>
      <c r="I229" s="13"/>
      <c r="J229" s="13"/>
      <c r="K229" s="13"/>
      <c r="L229" s="8"/>
    </row>
    <row r="230">
      <c r="A230" s="10"/>
      <c r="B230" s="10"/>
      <c r="C230" s="10"/>
      <c r="D230" s="10"/>
      <c r="E230" s="29"/>
      <c r="F230" s="13"/>
      <c r="G230" s="13"/>
      <c r="H230" s="13"/>
      <c r="I230" s="13"/>
      <c r="J230" s="13"/>
      <c r="K230" s="13"/>
      <c r="L230" s="8"/>
    </row>
    <row r="231">
      <c r="A231" s="10"/>
      <c r="B231" s="10"/>
      <c r="C231" s="10"/>
      <c r="D231" s="10"/>
      <c r="E231" s="29"/>
      <c r="F231" s="13"/>
      <c r="G231" s="13"/>
      <c r="H231" s="13"/>
      <c r="I231" s="13"/>
      <c r="J231" s="13"/>
      <c r="K231" s="13"/>
      <c r="L231" s="8"/>
    </row>
    <row r="232">
      <c r="A232" s="10"/>
      <c r="B232" s="10"/>
      <c r="C232" s="10"/>
      <c r="D232" s="10"/>
      <c r="E232" s="29"/>
      <c r="F232" s="13"/>
      <c r="G232" s="13"/>
      <c r="H232" s="13"/>
      <c r="I232" s="13"/>
      <c r="J232" s="13"/>
      <c r="K232" s="13"/>
      <c r="L232" s="8"/>
    </row>
    <row r="233">
      <c r="A233" s="10"/>
      <c r="B233" s="10"/>
      <c r="C233" s="10"/>
      <c r="D233" s="10"/>
      <c r="E233" s="29"/>
      <c r="F233" s="13"/>
      <c r="G233" s="13"/>
      <c r="H233" s="13"/>
      <c r="I233" s="13"/>
      <c r="J233" s="13"/>
      <c r="K233" s="13"/>
      <c r="L233" s="8"/>
    </row>
    <row r="234">
      <c r="A234" s="10"/>
      <c r="B234" s="10"/>
      <c r="C234" s="10"/>
      <c r="D234" s="10"/>
      <c r="E234" s="29"/>
      <c r="F234" s="13"/>
      <c r="G234" s="13"/>
      <c r="H234" s="13"/>
      <c r="I234" s="13"/>
      <c r="J234" s="13"/>
      <c r="K234" s="13"/>
      <c r="L234" s="8"/>
    </row>
    <row r="235">
      <c r="A235" s="10"/>
      <c r="B235" s="10"/>
      <c r="C235" s="10"/>
      <c r="D235" s="10"/>
      <c r="E235" s="29"/>
      <c r="F235" s="13"/>
      <c r="G235" s="13"/>
      <c r="H235" s="13"/>
      <c r="I235" s="13"/>
      <c r="J235" s="13"/>
      <c r="K235" s="13"/>
      <c r="L235" s="8"/>
    </row>
    <row r="236">
      <c r="A236" s="10"/>
      <c r="B236" s="10"/>
      <c r="C236" s="10"/>
      <c r="D236" s="10"/>
      <c r="E236" s="29"/>
      <c r="F236" s="13"/>
      <c r="G236" s="13"/>
      <c r="H236" s="13"/>
      <c r="I236" s="13"/>
      <c r="J236" s="13"/>
      <c r="K236" s="13"/>
      <c r="L236" s="8"/>
    </row>
    <row r="237">
      <c r="A237" s="10"/>
      <c r="B237" s="10"/>
      <c r="C237" s="10"/>
      <c r="D237" s="10"/>
      <c r="E237" s="29"/>
      <c r="F237" s="13"/>
      <c r="G237" s="13"/>
      <c r="H237" s="13"/>
      <c r="I237" s="13"/>
      <c r="J237" s="13"/>
      <c r="K237" s="13"/>
      <c r="L237" s="8"/>
    </row>
    <row r="238">
      <c r="A238" s="10"/>
      <c r="B238" s="10"/>
      <c r="C238" s="10"/>
      <c r="D238" s="10"/>
      <c r="E238" s="29"/>
      <c r="F238" s="13"/>
      <c r="G238" s="13"/>
      <c r="H238" s="13"/>
      <c r="I238" s="13"/>
      <c r="J238" s="13"/>
      <c r="K238" s="13"/>
      <c r="L238" s="8"/>
    </row>
    <row r="239">
      <c r="A239" s="10"/>
      <c r="B239" s="10"/>
      <c r="C239" s="10"/>
      <c r="D239" s="10"/>
      <c r="E239" s="29"/>
      <c r="F239" s="13"/>
      <c r="G239" s="13"/>
      <c r="H239" s="13"/>
      <c r="I239" s="13"/>
      <c r="J239" s="13"/>
      <c r="K239" s="13"/>
      <c r="L239" s="8"/>
    </row>
    <row r="240">
      <c r="A240" s="10"/>
      <c r="B240" s="10"/>
      <c r="C240" s="10"/>
      <c r="D240" s="10"/>
      <c r="E240" s="29"/>
      <c r="F240" s="13"/>
      <c r="G240" s="13"/>
      <c r="H240" s="13"/>
      <c r="I240" s="13"/>
      <c r="J240" s="13"/>
      <c r="K240" s="13"/>
      <c r="L240" s="8"/>
    </row>
    <row r="241">
      <c r="A241" s="10"/>
      <c r="B241" s="10"/>
      <c r="C241" s="10"/>
      <c r="D241" s="10"/>
      <c r="E241" s="29"/>
      <c r="F241" s="13"/>
      <c r="G241" s="13"/>
      <c r="H241" s="13"/>
      <c r="I241" s="13"/>
      <c r="J241" s="13"/>
      <c r="K241" s="13"/>
      <c r="L241" s="8"/>
    </row>
    <row r="242">
      <c r="A242" s="10"/>
      <c r="B242" s="10"/>
      <c r="C242" s="10"/>
      <c r="D242" s="10"/>
      <c r="E242" s="29"/>
      <c r="F242" s="13"/>
      <c r="G242" s="13"/>
      <c r="H242" s="13"/>
      <c r="I242" s="13"/>
      <c r="J242" s="13"/>
      <c r="K242" s="13"/>
      <c r="L242" s="8"/>
    </row>
    <row r="243">
      <c r="A243" s="10"/>
      <c r="B243" s="10"/>
      <c r="C243" s="10"/>
      <c r="D243" s="10"/>
      <c r="E243" s="29"/>
      <c r="F243" s="13"/>
      <c r="G243" s="13"/>
      <c r="H243" s="13"/>
      <c r="I243" s="13"/>
      <c r="J243" s="13"/>
      <c r="K243" s="13"/>
      <c r="L243" s="8"/>
    </row>
    <row r="244">
      <c r="A244" s="10"/>
      <c r="B244" s="10"/>
      <c r="C244" s="10"/>
      <c r="D244" s="10"/>
      <c r="E244" s="29"/>
      <c r="F244" s="13"/>
      <c r="G244" s="13"/>
      <c r="H244" s="13"/>
      <c r="I244" s="13"/>
      <c r="J244" s="13"/>
      <c r="K244" s="13"/>
      <c r="L244" s="8"/>
    </row>
    <row r="245">
      <c r="A245" s="10"/>
      <c r="B245" s="10"/>
      <c r="C245" s="10"/>
      <c r="D245" s="10"/>
      <c r="E245" s="29"/>
      <c r="F245" s="13"/>
      <c r="G245" s="13"/>
      <c r="H245" s="13"/>
      <c r="I245" s="13"/>
      <c r="J245" s="13"/>
      <c r="K245" s="13"/>
      <c r="L245" s="8"/>
    </row>
    <row r="246">
      <c r="A246" s="10"/>
      <c r="B246" s="10"/>
      <c r="C246" s="10"/>
      <c r="D246" s="10"/>
      <c r="E246" s="29"/>
      <c r="F246" s="13"/>
      <c r="G246" s="13"/>
      <c r="H246" s="13"/>
      <c r="I246" s="13"/>
      <c r="J246" s="13"/>
      <c r="K246" s="13"/>
      <c r="L246" s="8"/>
    </row>
    <row r="247">
      <c r="A247" s="10"/>
      <c r="B247" s="10"/>
      <c r="C247" s="10"/>
      <c r="D247" s="10"/>
      <c r="E247" s="29"/>
      <c r="F247" s="13"/>
      <c r="G247" s="13"/>
      <c r="H247" s="13"/>
      <c r="I247" s="13"/>
      <c r="J247" s="13"/>
      <c r="K247" s="13"/>
      <c r="L247" s="8"/>
    </row>
    <row r="248">
      <c r="A248" s="10"/>
      <c r="B248" s="10"/>
      <c r="C248" s="10"/>
      <c r="D248" s="10"/>
      <c r="E248" s="29"/>
      <c r="F248" s="13"/>
      <c r="G248" s="13"/>
      <c r="H248" s="13"/>
      <c r="I248" s="13"/>
      <c r="J248" s="13"/>
      <c r="K248" s="13"/>
      <c r="L248" s="8"/>
    </row>
    <row r="249">
      <c r="A249" s="10"/>
      <c r="B249" s="10"/>
      <c r="C249" s="10"/>
      <c r="D249" s="10"/>
      <c r="E249" s="29"/>
      <c r="F249" s="13"/>
      <c r="G249" s="13"/>
      <c r="H249" s="13"/>
      <c r="I249" s="13"/>
      <c r="J249" s="13"/>
      <c r="K249" s="13"/>
      <c r="L249" s="8"/>
    </row>
    <row r="250">
      <c r="A250" s="10"/>
      <c r="B250" s="10"/>
      <c r="C250" s="10"/>
      <c r="D250" s="10"/>
      <c r="E250" s="29"/>
      <c r="F250" s="13"/>
      <c r="G250" s="13"/>
      <c r="H250" s="13"/>
      <c r="I250" s="13"/>
      <c r="J250" s="13"/>
      <c r="K250" s="13"/>
      <c r="L250" s="8"/>
    </row>
    <row r="251">
      <c r="A251" s="10"/>
      <c r="B251" s="10"/>
      <c r="C251" s="10"/>
      <c r="D251" s="10"/>
      <c r="E251" s="29"/>
      <c r="F251" s="13"/>
      <c r="G251" s="13"/>
      <c r="H251" s="13"/>
      <c r="I251" s="13"/>
      <c r="J251" s="13"/>
      <c r="K251" s="13"/>
      <c r="L251" s="8"/>
    </row>
    <row r="252">
      <c r="A252" s="10"/>
      <c r="B252" s="10"/>
      <c r="C252" s="10"/>
      <c r="D252" s="10"/>
      <c r="E252" s="29"/>
      <c r="F252" s="13"/>
      <c r="G252" s="13"/>
      <c r="H252" s="13"/>
      <c r="I252" s="13"/>
      <c r="J252" s="13"/>
      <c r="K252" s="13"/>
      <c r="L252" s="8"/>
    </row>
    <row r="253">
      <c r="A253" s="10"/>
      <c r="B253" s="10"/>
      <c r="C253" s="10"/>
      <c r="D253" s="10"/>
      <c r="E253" s="29"/>
      <c r="F253" s="13"/>
      <c r="G253" s="13"/>
      <c r="H253" s="13"/>
      <c r="I253" s="13"/>
      <c r="J253" s="13"/>
      <c r="K253" s="13"/>
      <c r="L253" s="8"/>
    </row>
    <row r="254">
      <c r="A254" s="10"/>
      <c r="B254" s="10"/>
      <c r="C254" s="10"/>
      <c r="D254" s="10"/>
      <c r="E254" s="29"/>
      <c r="F254" s="13"/>
      <c r="G254" s="13"/>
      <c r="H254" s="13"/>
      <c r="I254" s="13"/>
      <c r="J254" s="13"/>
      <c r="K254" s="13"/>
      <c r="L254" s="8"/>
    </row>
    <row r="255">
      <c r="A255" s="10"/>
      <c r="B255" s="10"/>
      <c r="C255" s="10"/>
      <c r="D255" s="10"/>
      <c r="E255" s="29"/>
      <c r="F255" s="13"/>
      <c r="G255" s="13"/>
      <c r="H255" s="13"/>
      <c r="I255" s="13"/>
      <c r="J255" s="13"/>
      <c r="K255" s="13"/>
      <c r="L255" s="8"/>
    </row>
    <row r="256">
      <c r="A256" s="10"/>
      <c r="B256" s="10"/>
      <c r="C256" s="10"/>
      <c r="D256" s="10"/>
      <c r="E256" s="29"/>
      <c r="F256" s="13"/>
      <c r="G256" s="13"/>
      <c r="H256" s="13"/>
      <c r="I256" s="13"/>
      <c r="J256" s="13"/>
      <c r="K256" s="13"/>
      <c r="L256" s="8"/>
    </row>
    <row r="257">
      <c r="A257" s="10"/>
      <c r="B257" s="10"/>
      <c r="C257" s="10"/>
      <c r="D257" s="10"/>
      <c r="E257" s="29"/>
      <c r="F257" s="13"/>
      <c r="G257" s="13"/>
      <c r="H257" s="13"/>
      <c r="I257" s="13"/>
      <c r="J257" s="13"/>
      <c r="K257" s="13"/>
      <c r="L257" s="8"/>
    </row>
    <row r="258">
      <c r="A258" s="10"/>
      <c r="B258" s="10"/>
      <c r="C258" s="10"/>
      <c r="D258" s="10"/>
      <c r="E258" s="29"/>
      <c r="F258" s="13"/>
      <c r="G258" s="13"/>
      <c r="H258" s="13"/>
      <c r="I258" s="13"/>
      <c r="J258" s="13"/>
      <c r="K258" s="13"/>
      <c r="L258" s="8"/>
    </row>
    <row r="259">
      <c r="A259" s="10"/>
      <c r="B259" s="10"/>
      <c r="C259" s="10"/>
      <c r="D259" s="10"/>
      <c r="E259" s="29"/>
      <c r="F259" s="13"/>
      <c r="G259" s="13"/>
      <c r="H259" s="13"/>
      <c r="I259" s="13"/>
      <c r="J259" s="13"/>
      <c r="K259" s="13"/>
      <c r="L259" s="8"/>
    </row>
    <row r="260">
      <c r="A260" s="10"/>
      <c r="B260" s="10"/>
      <c r="C260" s="10"/>
      <c r="D260" s="10"/>
      <c r="E260" s="29"/>
      <c r="F260" s="13"/>
      <c r="G260" s="13"/>
      <c r="H260" s="13"/>
      <c r="I260" s="13"/>
      <c r="J260" s="13"/>
      <c r="K260" s="13"/>
      <c r="L260" s="8"/>
    </row>
    <row r="261">
      <c r="A261" s="10"/>
      <c r="B261" s="10"/>
      <c r="C261" s="10"/>
      <c r="D261" s="10"/>
      <c r="E261" s="29"/>
      <c r="F261" s="13"/>
      <c r="G261" s="13"/>
      <c r="H261" s="13"/>
      <c r="I261" s="13"/>
      <c r="J261" s="13"/>
      <c r="K261" s="13"/>
      <c r="L261" s="8"/>
    </row>
    <row r="262">
      <c r="A262" s="10"/>
      <c r="B262" s="10"/>
      <c r="C262" s="10"/>
      <c r="D262" s="10"/>
      <c r="E262" s="29"/>
      <c r="F262" s="13"/>
      <c r="G262" s="13"/>
      <c r="H262" s="13"/>
      <c r="I262" s="13"/>
      <c r="J262" s="13"/>
      <c r="K262" s="13"/>
      <c r="L262" s="8"/>
    </row>
    <row r="263">
      <c r="A263" s="10"/>
      <c r="B263" s="10"/>
      <c r="C263" s="10"/>
      <c r="D263" s="10"/>
      <c r="E263" s="29"/>
      <c r="F263" s="13"/>
      <c r="G263" s="13"/>
      <c r="H263" s="13"/>
      <c r="I263" s="13"/>
      <c r="J263" s="13"/>
      <c r="K263" s="13"/>
      <c r="L263" s="8"/>
    </row>
    <row r="264">
      <c r="A264" s="10"/>
      <c r="B264" s="10"/>
      <c r="C264" s="10"/>
      <c r="D264" s="10"/>
      <c r="E264" s="29"/>
      <c r="F264" s="13"/>
      <c r="G264" s="13"/>
      <c r="H264" s="13"/>
      <c r="I264" s="13"/>
      <c r="J264" s="13"/>
      <c r="K264" s="13"/>
      <c r="L264" s="8"/>
    </row>
    <row r="265">
      <c r="A265" s="10"/>
      <c r="B265" s="10"/>
      <c r="C265" s="10"/>
      <c r="D265" s="10"/>
      <c r="E265" s="29"/>
      <c r="F265" s="13"/>
      <c r="G265" s="13"/>
      <c r="H265" s="13"/>
      <c r="I265" s="13"/>
      <c r="J265" s="13"/>
      <c r="K265" s="13"/>
      <c r="L265" s="8"/>
    </row>
    <row r="266">
      <c r="A266" s="10"/>
      <c r="B266" s="10"/>
      <c r="C266" s="10"/>
      <c r="D266" s="10"/>
      <c r="E266" s="29"/>
      <c r="F266" s="13"/>
      <c r="G266" s="13"/>
      <c r="H266" s="13"/>
      <c r="I266" s="13"/>
      <c r="J266" s="13"/>
      <c r="K266" s="13"/>
      <c r="L266" s="8"/>
    </row>
    <row r="267">
      <c r="A267" s="10"/>
      <c r="B267" s="10"/>
      <c r="C267" s="10"/>
      <c r="D267" s="10"/>
      <c r="E267" s="29"/>
      <c r="F267" s="13"/>
      <c r="G267" s="13"/>
      <c r="H267" s="13"/>
      <c r="I267" s="13"/>
      <c r="J267" s="13"/>
      <c r="K267" s="13"/>
      <c r="L267" s="8"/>
    </row>
    <row r="268">
      <c r="A268" s="10"/>
      <c r="B268" s="10"/>
      <c r="C268" s="10"/>
      <c r="D268" s="10"/>
      <c r="E268" s="29"/>
      <c r="F268" s="13"/>
      <c r="G268" s="13"/>
      <c r="H268" s="13"/>
      <c r="I268" s="13"/>
      <c r="J268" s="13"/>
      <c r="K268" s="13"/>
      <c r="L268" s="8"/>
    </row>
    <row r="269">
      <c r="A269" s="10"/>
      <c r="B269" s="10"/>
      <c r="C269" s="10"/>
      <c r="D269" s="10"/>
      <c r="E269" s="29"/>
      <c r="F269" s="13"/>
      <c r="G269" s="13"/>
      <c r="H269" s="13"/>
      <c r="I269" s="13"/>
      <c r="J269" s="13"/>
      <c r="K269" s="13"/>
      <c r="L269" s="8"/>
    </row>
    <row r="270">
      <c r="A270" s="10"/>
      <c r="B270" s="10"/>
      <c r="C270" s="10"/>
      <c r="D270" s="10"/>
      <c r="E270" s="29"/>
      <c r="F270" s="13"/>
      <c r="G270" s="13"/>
      <c r="H270" s="13"/>
      <c r="I270" s="13"/>
      <c r="J270" s="13"/>
      <c r="K270" s="13"/>
      <c r="L270" s="8"/>
    </row>
    <row r="271">
      <c r="A271" s="10"/>
      <c r="B271" s="10"/>
      <c r="C271" s="10"/>
      <c r="D271" s="10"/>
      <c r="E271" s="29"/>
      <c r="F271" s="13"/>
      <c r="G271" s="13"/>
      <c r="H271" s="13"/>
      <c r="I271" s="13"/>
      <c r="J271" s="13"/>
      <c r="K271" s="13"/>
      <c r="L271" s="8"/>
    </row>
    <row r="272">
      <c r="A272" s="10"/>
      <c r="B272" s="10"/>
      <c r="C272" s="10"/>
      <c r="D272" s="10"/>
      <c r="E272" s="29"/>
      <c r="F272" s="13"/>
      <c r="G272" s="13"/>
      <c r="H272" s="13"/>
      <c r="I272" s="13"/>
      <c r="J272" s="13"/>
      <c r="K272" s="13"/>
      <c r="L272" s="8"/>
    </row>
    <row r="273">
      <c r="A273" s="10"/>
      <c r="B273" s="10"/>
      <c r="C273" s="10"/>
      <c r="D273" s="10"/>
      <c r="E273" s="29"/>
      <c r="F273" s="13"/>
      <c r="G273" s="13"/>
      <c r="H273" s="13"/>
      <c r="I273" s="13"/>
      <c r="J273" s="13"/>
      <c r="K273" s="13"/>
      <c r="L273" s="8"/>
    </row>
    <row r="274">
      <c r="A274" s="10"/>
      <c r="B274" s="10"/>
      <c r="C274" s="10"/>
      <c r="D274" s="10"/>
      <c r="E274" s="29"/>
      <c r="F274" s="13"/>
      <c r="G274" s="13"/>
      <c r="H274" s="13"/>
      <c r="I274" s="13"/>
      <c r="J274" s="13"/>
      <c r="K274" s="13"/>
      <c r="L274" s="8"/>
    </row>
    <row r="275">
      <c r="A275" s="10"/>
      <c r="B275" s="10"/>
      <c r="C275" s="10"/>
      <c r="D275" s="10"/>
      <c r="E275" s="29"/>
      <c r="F275" s="13"/>
      <c r="G275" s="13"/>
      <c r="H275" s="13"/>
      <c r="I275" s="13"/>
      <c r="J275" s="13"/>
      <c r="K275" s="13"/>
      <c r="L275" s="8"/>
    </row>
    <row r="276">
      <c r="A276" s="10"/>
      <c r="B276" s="10"/>
      <c r="C276" s="10"/>
      <c r="D276" s="10"/>
      <c r="E276" s="29"/>
      <c r="F276" s="13"/>
      <c r="G276" s="13"/>
      <c r="H276" s="13"/>
      <c r="I276" s="13"/>
      <c r="J276" s="13"/>
      <c r="K276" s="13"/>
      <c r="L276" s="8"/>
    </row>
    <row r="277">
      <c r="A277" s="10"/>
      <c r="B277" s="10"/>
      <c r="C277" s="10"/>
      <c r="D277" s="10"/>
      <c r="E277" s="29"/>
      <c r="F277" s="13"/>
      <c r="G277" s="13"/>
      <c r="H277" s="13"/>
      <c r="I277" s="13"/>
      <c r="J277" s="13"/>
      <c r="K277" s="13"/>
      <c r="L277" s="8"/>
    </row>
    <row r="278">
      <c r="A278" s="10"/>
      <c r="B278" s="10"/>
      <c r="C278" s="10"/>
      <c r="D278" s="10"/>
      <c r="E278" s="29"/>
      <c r="F278" s="13"/>
      <c r="G278" s="13"/>
      <c r="H278" s="13"/>
      <c r="I278" s="13"/>
      <c r="J278" s="13"/>
      <c r="K278" s="13"/>
      <c r="L278" s="8"/>
    </row>
    <row r="279">
      <c r="A279" s="10"/>
      <c r="B279" s="10"/>
      <c r="C279" s="10"/>
      <c r="D279" s="10"/>
      <c r="E279" s="29"/>
      <c r="F279" s="13"/>
      <c r="G279" s="13"/>
      <c r="H279" s="13"/>
      <c r="I279" s="13"/>
      <c r="J279" s="13"/>
      <c r="K279" s="13"/>
      <c r="L279" s="8"/>
    </row>
    <row r="280">
      <c r="A280" s="10"/>
      <c r="B280" s="10"/>
      <c r="C280" s="10"/>
      <c r="D280" s="10"/>
      <c r="E280" s="29"/>
      <c r="F280" s="13"/>
      <c r="G280" s="13"/>
      <c r="H280" s="13"/>
      <c r="I280" s="13"/>
      <c r="J280" s="13"/>
      <c r="K280" s="13"/>
      <c r="L280" s="8"/>
    </row>
    <row r="281">
      <c r="A281" s="10"/>
      <c r="B281" s="10"/>
      <c r="C281" s="10"/>
      <c r="D281" s="10"/>
      <c r="E281" s="29"/>
      <c r="F281" s="13"/>
      <c r="G281" s="13"/>
      <c r="H281" s="13"/>
      <c r="I281" s="13"/>
      <c r="J281" s="13"/>
      <c r="K281" s="13"/>
      <c r="L281" s="8"/>
    </row>
    <row r="282">
      <c r="A282" s="10"/>
      <c r="B282" s="10"/>
      <c r="C282" s="10"/>
      <c r="D282" s="10"/>
      <c r="E282" s="29"/>
      <c r="F282" s="13"/>
      <c r="G282" s="13"/>
      <c r="H282" s="13"/>
      <c r="I282" s="13"/>
      <c r="J282" s="13"/>
      <c r="K282" s="13"/>
      <c r="L282" s="8"/>
    </row>
    <row r="283">
      <c r="A283" s="10"/>
      <c r="B283" s="10"/>
      <c r="C283" s="10"/>
      <c r="D283" s="10"/>
      <c r="E283" s="29"/>
      <c r="F283" s="13"/>
      <c r="G283" s="13"/>
      <c r="H283" s="13"/>
      <c r="I283" s="13"/>
      <c r="J283" s="13"/>
      <c r="K283" s="13"/>
      <c r="L283" s="8"/>
    </row>
    <row r="284">
      <c r="A284" s="10"/>
      <c r="B284" s="10"/>
      <c r="C284" s="10"/>
      <c r="D284" s="10"/>
      <c r="E284" s="29"/>
      <c r="F284" s="13"/>
      <c r="G284" s="13"/>
      <c r="H284" s="13"/>
      <c r="I284" s="13"/>
      <c r="J284" s="13"/>
      <c r="K284" s="13"/>
      <c r="L284" s="8"/>
    </row>
    <row r="285">
      <c r="A285" s="10"/>
      <c r="B285" s="10"/>
      <c r="C285" s="10"/>
      <c r="D285" s="10"/>
      <c r="E285" s="29"/>
      <c r="F285" s="13"/>
      <c r="G285" s="13"/>
      <c r="H285" s="13"/>
      <c r="I285" s="13"/>
      <c r="J285" s="13"/>
      <c r="K285" s="13"/>
      <c r="L285" s="8"/>
    </row>
    <row r="286">
      <c r="A286" s="10"/>
      <c r="B286" s="10"/>
      <c r="C286" s="10"/>
      <c r="D286" s="10"/>
      <c r="E286" s="29"/>
      <c r="F286" s="13"/>
      <c r="G286" s="13"/>
      <c r="H286" s="13"/>
      <c r="I286" s="13"/>
      <c r="J286" s="13"/>
      <c r="K286" s="13"/>
      <c r="L286" s="8"/>
    </row>
    <row r="287">
      <c r="A287" s="10"/>
      <c r="B287" s="10"/>
      <c r="C287" s="10"/>
      <c r="D287" s="10"/>
      <c r="E287" s="29"/>
      <c r="F287" s="13"/>
      <c r="G287" s="13"/>
      <c r="H287" s="13"/>
      <c r="I287" s="13"/>
      <c r="J287" s="13"/>
      <c r="K287" s="13"/>
      <c r="L287" s="8"/>
    </row>
    <row r="288">
      <c r="A288" s="10"/>
      <c r="B288" s="10"/>
      <c r="C288" s="10"/>
      <c r="D288" s="10"/>
      <c r="E288" s="29"/>
      <c r="F288" s="13"/>
      <c r="G288" s="13"/>
      <c r="H288" s="13"/>
      <c r="I288" s="13"/>
      <c r="J288" s="13"/>
      <c r="K288" s="13"/>
      <c r="L288" s="8"/>
    </row>
    <row r="289">
      <c r="A289" s="10"/>
      <c r="B289" s="10"/>
      <c r="C289" s="10"/>
      <c r="D289" s="10"/>
      <c r="E289" s="29"/>
      <c r="F289" s="13"/>
      <c r="G289" s="13"/>
      <c r="H289" s="13"/>
      <c r="I289" s="13"/>
      <c r="J289" s="13"/>
      <c r="K289" s="13"/>
      <c r="L289" s="8"/>
    </row>
    <row r="290">
      <c r="A290" s="10"/>
      <c r="B290" s="10"/>
      <c r="C290" s="10"/>
      <c r="D290" s="10"/>
      <c r="E290" s="29"/>
      <c r="F290" s="13"/>
      <c r="G290" s="13"/>
      <c r="H290" s="13"/>
      <c r="I290" s="13"/>
      <c r="J290" s="13"/>
      <c r="K290" s="13"/>
      <c r="L290" s="8"/>
    </row>
    <row r="291">
      <c r="A291" s="10"/>
      <c r="B291" s="10"/>
      <c r="C291" s="10"/>
      <c r="D291" s="10"/>
      <c r="E291" s="29"/>
      <c r="F291" s="13"/>
      <c r="G291" s="13"/>
      <c r="H291" s="13"/>
      <c r="I291" s="13"/>
      <c r="J291" s="13"/>
      <c r="K291" s="13"/>
      <c r="L291" s="8"/>
    </row>
    <row r="292">
      <c r="A292" s="10"/>
      <c r="B292" s="10"/>
      <c r="C292" s="10"/>
      <c r="D292" s="10"/>
      <c r="E292" s="29"/>
      <c r="F292" s="13"/>
      <c r="G292" s="13"/>
      <c r="H292" s="13"/>
      <c r="I292" s="13"/>
      <c r="J292" s="13"/>
      <c r="K292" s="13"/>
      <c r="L292" s="8"/>
    </row>
    <row r="293">
      <c r="A293" s="10"/>
      <c r="B293" s="10"/>
      <c r="C293" s="10"/>
      <c r="D293" s="10"/>
      <c r="E293" s="29"/>
      <c r="F293" s="13"/>
      <c r="G293" s="13"/>
      <c r="H293" s="13"/>
      <c r="I293" s="13"/>
      <c r="J293" s="13"/>
      <c r="K293" s="13"/>
      <c r="L293" s="8"/>
    </row>
    <row r="294">
      <c r="A294" s="10"/>
      <c r="B294" s="10"/>
      <c r="C294" s="10"/>
      <c r="D294" s="10"/>
      <c r="E294" s="29"/>
      <c r="F294" s="13"/>
      <c r="G294" s="13"/>
      <c r="H294" s="13"/>
      <c r="I294" s="13"/>
      <c r="J294" s="13"/>
      <c r="K294" s="13"/>
      <c r="L294" s="8"/>
    </row>
    <row r="295">
      <c r="A295" s="10"/>
      <c r="B295" s="10"/>
      <c r="C295" s="10"/>
      <c r="D295" s="10"/>
      <c r="E295" s="29"/>
      <c r="F295" s="13"/>
      <c r="G295" s="13"/>
      <c r="H295" s="13"/>
      <c r="I295" s="13"/>
      <c r="J295" s="13"/>
      <c r="K295" s="13"/>
      <c r="L295" s="8"/>
    </row>
    <row r="296">
      <c r="A296" s="10"/>
      <c r="B296" s="10"/>
      <c r="C296" s="10"/>
      <c r="D296" s="10"/>
      <c r="E296" s="29"/>
      <c r="F296" s="13"/>
      <c r="G296" s="13"/>
      <c r="H296" s="13"/>
      <c r="I296" s="13"/>
      <c r="J296" s="13"/>
      <c r="K296" s="13"/>
      <c r="L296" s="8"/>
    </row>
    <row r="297">
      <c r="A297" s="10"/>
      <c r="B297" s="10"/>
      <c r="C297" s="10"/>
      <c r="D297" s="10"/>
      <c r="E297" s="29"/>
      <c r="F297" s="13"/>
      <c r="G297" s="13"/>
      <c r="H297" s="13"/>
      <c r="I297" s="13"/>
      <c r="J297" s="13"/>
      <c r="K297" s="13"/>
      <c r="L297" s="8"/>
    </row>
    <row r="298">
      <c r="A298" s="10"/>
      <c r="B298" s="10"/>
      <c r="C298" s="10"/>
      <c r="D298" s="10"/>
      <c r="E298" s="29"/>
      <c r="F298" s="13"/>
      <c r="G298" s="13"/>
      <c r="H298" s="13"/>
      <c r="I298" s="13"/>
      <c r="J298" s="13"/>
      <c r="K298" s="13"/>
      <c r="L298" s="8"/>
    </row>
    <row r="299">
      <c r="A299" s="10"/>
      <c r="B299" s="10"/>
      <c r="C299" s="10"/>
      <c r="D299" s="10"/>
      <c r="E299" s="29"/>
      <c r="F299" s="13"/>
      <c r="G299" s="13"/>
      <c r="H299" s="13"/>
      <c r="I299" s="13"/>
      <c r="J299" s="13"/>
      <c r="K299" s="13"/>
      <c r="L299" s="8"/>
    </row>
    <row r="300">
      <c r="A300" s="10"/>
      <c r="B300" s="10"/>
      <c r="C300" s="10"/>
      <c r="D300" s="10"/>
      <c r="E300" s="29"/>
      <c r="F300" s="13"/>
      <c r="G300" s="13"/>
      <c r="H300" s="13"/>
      <c r="I300" s="13"/>
      <c r="J300" s="13"/>
      <c r="K300" s="13"/>
      <c r="L300" s="8"/>
    </row>
    <row r="301">
      <c r="A301" s="10"/>
      <c r="B301" s="10"/>
      <c r="C301" s="10"/>
      <c r="D301" s="10"/>
      <c r="E301" s="29"/>
      <c r="F301" s="13"/>
      <c r="G301" s="13"/>
      <c r="H301" s="13"/>
      <c r="I301" s="13"/>
      <c r="J301" s="13"/>
      <c r="K301" s="13"/>
      <c r="L301" s="8"/>
    </row>
    <row r="302">
      <c r="A302" s="10"/>
      <c r="B302" s="10"/>
      <c r="C302" s="10"/>
      <c r="D302" s="10"/>
      <c r="E302" s="29"/>
      <c r="F302" s="13"/>
      <c r="G302" s="13"/>
      <c r="H302" s="13"/>
      <c r="I302" s="13"/>
      <c r="J302" s="13"/>
      <c r="K302" s="13"/>
      <c r="L302" s="8"/>
    </row>
    <row r="303">
      <c r="A303" s="10"/>
      <c r="B303" s="10"/>
      <c r="C303" s="10"/>
      <c r="D303" s="10"/>
      <c r="E303" s="29"/>
      <c r="F303" s="13"/>
      <c r="G303" s="13"/>
      <c r="H303" s="13"/>
      <c r="I303" s="13"/>
      <c r="J303" s="13"/>
      <c r="K303" s="13"/>
      <c r="L303" s="8"/>
    </row>
    <row r="304">
      <c r="A304" s="10"/>
      <c r="B304" s="10"/>
      <c r="C304" s="10"/>
      <c r="D304" s="10"/>
      <c r="E304" s="29"/>
      <c r="F304" s="13"/>
      <c r="G304" s="13"/>
      <c r="H304" s="13"/>
      <c r="I304" s="13"/>
      <c r="J304" s="13"/>
      <c r="K304" s="13"/>
      <c r="L304" s="8"/>
    </row>
    <row r="305">
      <c r="A305" s="10"/>
      <c r="B305" s="10"/>
      <c r="C305" s="10"/>
      <c r="D305" s="10"/>
      <c r="E305" s="29"/>
      <c r="F305" s="13"/>
      <c r="G305" s="13"/>
      <c r="H305" s="13"/>
      <c r="I305" s="13"/>
      <c r="J305" s="13"/>
      <c r="K305" s="13"/>
      <c r="L305" s="8"/>
    </row>
    <row r="306">
      <c r="A306" s="10"/>
      <c r="B306" s="10"/>
      <c r="C306" s="10"/>
      <c r="D306" s="10"/>
      <c r="E306" s="29"/>
      <c r="F306" s="13"/>
      <c r="G306" s="13"/>
      <c r="H306" s="13"/>
      <c r="I306" s="13"/>
      <c r="J306" s="13"/>
      <c r="K306" s="13"/>
      <c r="L306" s="8"/>
    </row>
    <row r="307">
      <c r="A307" s="10"/>
      <c r="B307" s="10"/>
      <c r="C307" s="10"/>
      <c r="D307" s="10"/>
      <c r="E307" s="29"/>
      <c r="F307" s="13"/>
      <c r="G307" s="13"/>
      <c r="H307" s="13"/>
      <c r="I307" s="13"/>
      <c r="J307" s="13"/>
      <c r="K307" s="13"/>
      <c r="L307" s="8"/>
    </row>
    <row r="308">
      <c r="A308" s="10"/>
      <c r="B308" s="10"/>
      <c r="C308" s="10"/>
      <c r="D308" s="10"/>
      <c r="E308" s="29"/>
      <c r="F308" s="13"/>
      <c r="G308" s="13"/>
      <c r="H308" s="13"/>
      <c r="I308" s="13"/>
      <c r="J308" s="13"/>
      <c r="K308" s="13"/>
      <c r="L308" s="8"/>
    </row>
    <row r="309">
      <c r="A309" s="10"/>
      <c r="B309" s="10"/>
      <c r="C309" s="10"/>
      <c r="D309" s="10"/>
      <c r="E309" s="29"/>
      <c r="F309" s="13"/>
      <c r="G309" s="13"/>
      <c r="H309" s="13"/>
      <c r="I309" s="13"/>
      <c r="J309" s="13"/>
      <c r="K309" s="13"/>
      <c r="L309" s="8"/>
    </row>
    <row r="310">
      <c r="A310" s="10"/>
      <c r="B310" s="10"/>
      <c r="C310" s="10"/>
      <c r="D310" s="10"/>
      <c r="E310" s="29"/>
      <c r="F310" s="13"/>
      <c r="G310" s="13"/>
      <c r="H310" s="13"/>
      <c r="I310" s="13"/>
      <c r="J310" s="13"/>
      <c r="K310" s="13"/>
      <c r="L310" s="8"/>
    </row>
    <row r="311">
      <c r="A311" s="10"/>
      <c r="B311" s="10"/>
      <c r="C311" s="10"/>
      <c r="D311" s="10"/>
      <c r="E311" s="29"/>
      <c r="F311" s="13"/>
      <c r="G311" s="13"/>
      <c r="H311" s="13"/>
      <c r="I311" s="13"/>
      <c r="J311" s="13"/>
      <c r="K311" s="13"/>
      <c r="L311" s="8"/>
    </row>
    <row r="312">
      <c r="A312" s="10"/>
      <c r="B312" s="10"/>
      <c r="C312" s="10"/>
      <c r="D312" s="10"/>
      <c r="E312" s="29"/>
      <c r="F312" s="13"/>
      <c r="G312" s="13"/>
      <c r="H312" s="13"/>
      <c r="I312" s="13"/>
      <c r="J312" s="13"/>
      <c r="K312" s="13"/>
      <c r="L312" s="8"/>
    </row>
    <row r="313">
      <c r="A313" s="10"/>
      <c r="B313" s="10"/>
      <c r="C313" s="10"/>
      <c r="D313" s="10"/>
      <c r="E313" s="29"/>
      <c r="F313" s="13"/>
      <c r="G313" s="13"/>
      <c r="H313" s="13"/>
      <c r="I313" s="13"/>
      <c r="J313" s="13"/>
      <c r="K313" s="13"/>
      <c r="L313" s="8"/>
    </row>
    <row r="314">
      <c r="A314" s="10"/>
      <c r="B314" s="10"/>
      <c r="C314" s="10"/>
      <c r="D314" s="10"/>
      <c r="E314" s="29"/>
      <c r="F314" s="13"/>
      <c r="G314" s="13"/>
      <c r="H314" s="13"/>
      <c r="I314" s="13"/>
      <c r="J314" s="13"/>
      <c r="K314" s="13"/>
      <c r="L314" s="8"/>
    </row>
    <row r="315">
      <c r="A315" s="10"/>
      <c r="B315" s="10"/>
      <c r="C315" s="10"/>
      <c r="D315" s="10"/>
      <c r="E315" s="29"/>
      <c r="F315" s="13"/>
      <c r="G315" s="13"/>
      <c r="H315" s="13"/>
      <c r="I315" s="13"/>
      <c r="J315" s="13"/>
      <c r="K315" s="13"/>
      <c r="L315" s="8"/>
    </row>
    <row r="316">
      <c r="A316" s="10"/>
      <c r="B316" s="10"/>
      <c r="C316" s="10"/>
      <c r="D316" s="10"/>
      <c r="E316" s="29"/>
      <c r="F316" s="13"/>
      <c r="G316" s="13"/>
      <c r="H316" s="13"/>
      <c r="I316" s="13"/>
      <c r="J316" s="13"/>
      <c r="K316" s="13"/>
      <c r="L316" s="8"/>
    </row>
    <row r="317">
      <c r="A317" s="10"/>
      <c r="B317" s="10"/>
      <c r="C317" s="10"/>
      <c r="D317" s="10"/>
      <c r="E317" s="29"/>
      <c r="F317" s="13"/>
      <c r="G317" s="13"/>
      <c r="H317" s="13"/>
      <c r="I317" s="13"/>
      <c r="J317" s="13"/>
      <c r="K317" s="13"/>
      <c r="L317" s="8"/>
    </row>
    <row r="318">
      <c r="A318" s="10"/>
      <c r="B318" s="10"/>
      <c r="C318" s="10"/>
      <c r="D318" s="10"/>
      <c r="E318" s="29"/>
      <c r="F318" s="13"/>
      <c r="G318" s="13"/>
      <c r="H318" s="13"/>
      <c r="I318" s="13"/>
      <c r="J318" s="13"/>
      <c r="K318" s="13"/>
      <c r="L318" s="8"/>
    </row>
    <row r="319">
      <c r="A319" s="10"/>
      <c r="B319" s="10"/>
      <c r="C319" s="10"/>
      <c r="D319" s="10"/>
      <c r="E319" s="29"/>
      <c r="F319" s="13"/>
      <c r="G319" s="13"/>
      <c r="H319" s="13"/>
      <c r="I319" s="13"/>
      <c r="J319" s="13"/>
      <c r="K319" s="13"/>
      <c r="L319" s="8"/>
    </row>
    <row r="320">
      <c r="A320" s="10"/>
      <c r="B320" s="10"/>
      <c r="C320" s="10"/>
      <c r="D320" s="10"/>
      <c r="E320" s="29"/>
      <c r="F320" s="13"/>
      <c r="G320" s="13"/>
      <c r="H320" s="13"/>
      <c r="I320" s="13"/>
      <c r="J320" s="13"/>
      <c r="K320" s="13"/>
      <c r="L320" s="8"/>
    </row>
    <row r="321">
      <c r="A321" s="10"/>
      <c r="B321" s="10"/>
      <c r="C321" s="10"/>
      <c r="D321" s="10"/>
      <c r="E321" s="29"/>
      <c r="F321" s="13"/>
      <c r="G321" s="13"/>
      <c r="H321" s="13"/>
      <c r="I321" s="13"/>
      <c r="J321" s="13"/>
      <c r="K321" s="13"/>
      <c r="L321" s="8"/>
    </row>
    <row r="322">
      <c r="A322" s="10"/>
      <c r="B322" s="10"/>
      <c r="C322" s="10"/>
      <c r="D322" s="10"/>
      <c r="E322" s="29"/>
      <c r="F322" s="13"/>
      <c r="G322" s="13"/>
      <c r="H322" s="13"/>
      <c r="I322" s="13"/>
      <c r="J322" s="13"/>
      <c r="K322" s="13"/>
      <c r="L322" s="8"/>
    </row>
    <row r="323">
      <c r="A323" s="10"/>
      <c r="B323" s="10"/>
      <c r="C323" s="10"/>
      <c r="D323" s="10"/>
      <c r="E323" s="29"/>
      <c r="F323" s="13"/>
      <c r="G323" s="13"/>
      <c r="H323" s="13"/>
      <c r="I323" s="13"/>
      <c r="J323" s="13"/>
      <c r="K323" s="13"/>
      <c r="L323" s="8"/>
    </row>
    <row r="324">
      <c r="A324" s="10"/>
      <c r="B324" s="10"/>
      <c r="C324" s="10"/>
      <c r="D324" s="10"/>
      <c r="E324" s="29"/>
      <c r="F324" s="13"/>
      <c r="G324" s="13"/>
      <c r="H324" s="13"/>
      <c r="I324" s="13"/>
      <c r="J324" s="13"/>
      <c r="K324" s="13"/>
      <c r="L324" s="8"/>
    </row>
    <row r="325">
      <c r="A325" s="10"/>
      <c r="B325" s="10"/>
      <c r="C325" s="10"/>
      <c r="D325" s="10"/>
      <c r="E325" s="29"/>
      <c r="F325" s="13"/>
      <c r="G325" s="13"/>
      <c r="H325" s="13"/>
      <c r="I325" s="13"/>
      <c r="J325" s="13"/>
      <c r="K325" s="13"/>
      <c r="L325" s="8"/>
    </row>
    <row r="326">
      <c r="A326" s="10"/>
      <c r="B326" s="10"/>
      <c r="C326" s="10"/>
      <c r="D326" s="10"/>
      <c r="E326" s="29"/>
      <c r="F326" s="13"/>
      <c r="G326" s="13"/>
      <c r="H326" s="13"/>
      <c r="I326" s="13"/>
      <c r="J326" s="13"/>
      <c r="K326" s="13"/>
      <c r="L326" s="8"/>
    </row>
    <row r="327">
      <c r="A327" s="10"/>
      <c r="B327" s="10"/>
      <c r="C327" s="10"/>
      <c r="D327" s="10"/>
      <c r="E327" s="29"/>
      <c r="F327" s="13"/>
      <c r="G327" s="13"/>
      <c r="H327" s="13"/>
      <c r="I327" s="13"/>
      <c r="J327" s="13"/>
      <c r="K327" s="13"/>
      <c r="L327" s="8"/>
    </row>
    <row r="328">
      <c r="A328" s="10"/>
      <c r="B328" s="10"/>
      <c r="C328" s="10"/>
      <c r="D328" s="10"/>
      <c r="E328" s="29"/>
      <c r="F328" s="13"/>
      <c r="G328" s="13"/>
      <c r="H328" s="13"/>
      <c r="I328" s="13"/>
      <c r="J328" s="13"/>
      <c r="K328" s="13"/>
      <c r="L328" s="8"/>
    </row>
    <row r="329">
      <c r="A329" s="10"/>
      <c r="B329" s="10"/>
      <c r="C329" s="10"/>
      <c r="D329" s="10"/>
      <c r="E329" s="29"/>
      <c r="F329" s="13"/>
      <c r="G329" s="13"/>
      <c r="H329" s="13"/>
      <c r="I329" s="13"/>
      <c r="J329" s="13"/>
      <c r="K329" s="13"/>
      <c r="L329" s="8"/>
    </row>
    <row r="330">
      <c r="A330" s="10"/>
      <c r="B330" s="10"/>
      <c r="C330" s="10"/>
      <c r="D330" s="10"/>
      <c r="E330" s="29"/>
      <c r="F330" s="13"/>
      <c r="G330" s="13"/>
      <c r="H330" s="13"/>
      <c r="I330" s="13"/>
      <c r="J330" s="13"/>
      <c r="K330" s="13"/>
      <c r="L330" s="8"/>
    </row>
    <row r="331">
      <c r="A331" s="10"/>
      <c r="B331" s="10"/>
      <c r="C331" s="10"/>
      <c r="D331" s="10"/>
      <c r="E331" s="29"/>
      <c r="F331" s="13"/>
      <c r="G331" s="13"/>
      <c r="H331" s="13"/>
      <c r="I331" s="13"/>
      <c r="J331" s="13"/>
      <c r="K331" s="13"/>
      <c r="L331" s="8"/>
    </row>
    <row r="332">
      <c r="A332" s="10"/>
      <c r="B332" s="10"/>
      <c r="C332" s="10"/>
      <c r="D332" s="10"/>
      <c r="E332" s="29"/>
      <c r="F332" s="13"/>
      <c r="G332" s="13"/>
      <c r="H332" s="13"/>
      <c r="I332" s="13"/>
      <c r="J332" s="13"/>
      <c r="K332" s="13"/>
      <c r="L332" s="8"/>
    </row>
    <row r="333">
      <c r="A333" s="10"/>
      <c r="B333" s="10"/>
      <c r="C333" s="10"/>
      <c r="D333" s="10"/>
      <c r="E333" s="29"/>
      <c r="F333" s="13"/>
      <c r="G333" s="13"/>
      <c r="H333" s="13"/>
      <c r="I333" s="13"/>
      <c r="J333" s="13"/>
      <c r="K333" s="13"/>
      <c r="L333" s="8"/>
    </row>
    <row r="334">
      <c r="A334" s="10"/>
      <c r="B334" s="10"/>
      <c r="C334" s="10"/>
      <c r="D334" s="10"/>
      <c r="E334" s="29"/>
      <c r="F334" s="13"/>
      <c r="G334" s="13"/>
      <c r="H334" s="13"/>
      <c r="I334" s="13"/>
      <c r="J334" s="13"/>
      <c r="K334" s="13"/>
      <c r="L334" s="8"/>
    </row>
    <row r="335">
      <c r="A335" s="10"/>
      <c r="B335" s="10"/>
      <c r="C335" s="10"/>
      <c r="D335" s="10"/>
      <c r="E335" s="29"/>
      <c r="F335" s="13"/>
      <c r="G335" s="13"/>
      <c r="H335" s="13"/>
      <c r="I335" s="13"/>
      <c r="J335" s="13"/>
      <c r="K335" s="13"/>
      <c r="L335" s="8"/>
    </row>
    <row r="336">
      <c r="A336" s="10"/>
      <c r="B336" s="10"/>
      <c r="C336" s="10"/>
      <c r="D336" s="10"/>
      <c r="E336" s="29"/>
      <c r="F336" s="13"/>
      <c r="G336" s="13"/>
      <c r="H336" s="13"/>
      <c r="I336" s="13"/>
      <c r="J336" s="13"/>
      <c r="K336" s="13"/>
      <c r="L336" s="8"/>
    </row>
    <row r="337">
      <c r="A337" s="10"/>
      <c r="B337" s="10"/>
      <c r="C337" s="10"/>
      <c r="D337" s="10"/>
      <c r="E337" s="29"/>
      <c r="F337" s="13"/>
      <c r="G337" s="13"/>
      <c r="H337" s="13"/>
      <c r="I337" s="13"/>
      <c r="J337" s="13"/>
      <c r="K337" s="13"/>
      <c r="L337" s="8"/>
    </row>
    <row r="338">
      <c r="A338" s="10"/>
      <c r="B338" s="10"/>
      <c r="C338" s="10"/>
      <c r="D338" s="10"/>
      <c r="E338" s="29"/>
      <c r="F338" s="13"/>
      <c r="G338" s="13"/>
      <c r="H338" s="13"/>
      <c r="I338" s="13"/>
      <c r="J338" s="13"/>
      <c r="K338" s="13"/>
      <c r="L338" s="8"/>
    </row>
    <row r="339">
      <c r="A339" s="10"/>
      <c r="B339" s="10"/>
      <c r="C339" s="10"/>
      <c r="D339" s="10"/>
      <c r="E339" s="29"/>
      <c r="F339" s="13"/>
      <c r="G339" s="13"/>
      <c r="H339" s="13"/>
      <c r="I339" s="13"/>
      <c r="J339" s="13"/>
      <c r="K339" s="13"/>
      <c r="L339" s="8"/>
    </row>
    <row r="340">
      <c r="A340" s="10"/>
      <c r="B340" s="10"/>
      <c r="C340" s="10"/>
      <c r="D340" s="10"/>
      <c r="E340" s="29"/>
      <c r="F340" s="13"/>
      <c r="G340" s="13"/>
      <c r="H340" s="13"/>
      <c r="I340" s="13"/>
      <c r="J340" s="13"/>
      <c r="K340" s="13"/>
      <c r="L340" s="8"/>
    </row>
    <row r="341">
      <c r="A341" s="10"/>
      <c r="B341" s="10"/>
      <c r="C341" s="10"/>
      <c r="D341" s="10"/>
      <c r="E341" s="29"/>
      <c r="F341" s="13"/>
      <c r="G341" s="13"/>
      <c r="H341" s="13"/>
      <c r="I341" s="13"/>
      <c r="J341" s="13"/>
      <c r="K341" s="13"/>
      <c r="L341" s="8"/>
    </row>
    <row r="342">
      <c r="A342" s="10"/>
      <c r="B342" s="10"/>
      <c r="C342" s="10"/>
      <c r="D342" s="10"/>
      <c r="E342" s="29"/>
      <c r="F342" s="13"/>
      <c r="G342" s="13"/>
      <c r="H342" s="13"/>
      <c r="I342" s="13"/>
      <c r="J342" s="13"/>
      <c r="K342" s="13"/>
      <c r="L342" s="8"/>
    </row>
    <row r="343">
      <c r="A343" s="10"/>
      <c r="B343" s="10"/>
      <c r="C343" s="10"/>
      <c r="D343" s="10"/>
      <c r="E343" s="29"/>
      <c r="F343" s="13"/>
      <c r="G343" s="13"/>
      <c r="H343" s="13"/>
      <c r="I343" s="13"/>
      <c r="J343" s="13"/>
      <c r="K343" s="13"/>
      <c r="L343" s="8"/>
    </row>
    <row r="344">
      <c r="A344" s="10"/>
      <c r="B344" s="10"/>
      <c r="C344" s="10"/>
      <c r="D344" s="10"/>
      <c r="E344" s="29"/>
      <c r="F344" s="13"/>
      <c r="G344" s="13"/>
      <c r="H344" s="13"/>
      <c r="I344" s="13"/>
      <c r="J344" s="13"/>
      <c r="K344" s="13"/>
      <c r="L344" s="8"/>
    </row>
    <row r="345">
      <c r="A345" s="10"/>
      <c r="B345" s="10"/>
      <c r="C345" s="10"/>
      <c r="D345" s="10"/>
      <c r="E345" s="29"/>
      <c r="F345" s="13"/>
      <c r="G345" s="13"/>
      <c r="H345" s="13"/>
      <c r="I345" s="13"/>
      <c r="J345" s="13"/>
      <c r="K345" s="13"/>
      <c r="L345" s="8"/>
    </row>
    <row r="346">
      <c r="A346" s="10"/>
      <c r="B346" s="10"/>
      <c r="C346" s="10"/>
      <c r="D346" s="10"/>
      <c r="E346" s="29"/>
      <c r="F346" s="13"/>
      <c r="G346" s="13"/>
      <c r="H346" s="13"/>
      <c r="I346" s="13"/>
      <c r="J346" s="13"/>
      <c r="K346" s="13"/>
      <c r="L346" s="8"/>
    </row>
    <row r="347">
      <c r="A347" s="10"/>
      <c r="B347" s="10"/>
      <c r="C347" s="10"/>
      <c r="D347" s="10"/>
      <c r="E347" s="29"/>
      <c r="F347" s="13"/>
      <c r="G347" s="13"/>
      <c r="H347" s="13"/>
      <c r="I347" s="13"/>
      <c r="J347" s="13"/>
      <c r="K347" s="13"/>
      <c r="L347" s="8"/>
    </row>
    <row r="348">
      <c r="A348" s="10"/>
      <c r="B348" s="10"/>
      <c r="C348" s="10"/>
      <c r="D348" s="10"/>
      <c r="E348" s="29"/>
      <c r="F348" s="13"/>
      <c r="G348" s="13"/>
      <c r="H348" s="13"/>
      <c r="I348" s="13"/>
      <c r="J348" s="13"/>
      <c r="K348" s="13"/>
      <c r="L348" s="8"/>
    </row>
    <row r="349">
      <c r="A349" s="10"/>
      <c r="B349" s="10"/>
      <c r="C349" s="10"/>
      <c r="D349" s="10"/>
      <c r="E349" s="29"/>
      <c r="F349" s="13"/>
      <c r="G349" s="13"/>
      <c r="H349" s="13"/>
      <c r="I349" s="13"/>
      <c r="J349" s="13"/>
      <c r="K349" s="13"/>
      <c r="L349" s="8"/>
    </row>
    <row r="350">
      <c r="A350" s="10"/>
      <c r="B350" s="10"/>
      <c r="C350" s="10"/>
      <c r="D350" s="10"/>
      <c r="E350" s="29"/>
      <c r="F350" s="13"/>
      <c r="G350" s="13"/>
      <c r="H350" s="13"/>
      <c r="I350" s="13"/>
      <c r="J350" s="13"/>
      <c r="K350" s="13"/>
      <c r="L350" s="8"/>
    </row>
    <row r="351">
      <c r="A351" s="10"/>
      <c r="B351" s="10"/>
      <c r="C351" s="10"/>
      <c r="D351" s="10"/>
      <c r="E351" s="29"/>
      <c r="F351" s="13"/>
      <c r="G351" s="13"/>
      <c r="H351" s="13"/>
      <c r="I351" s="13"/>
      <c r="J351" s="13"/>
      <c r="K351" s="13"/>
      <c r="L351" s="8"/>
    </row>
    <row r="352">
      <c r="A352" s="10"/>
      <c r="B352" s="10"/>
      <c r="C352" s="10"/>
      <c r="D352" s="10"/>
      <c r="E352" s="29"/>
      <c r="F352" s="13"/>
      <c r="G352" s="13"/>
      <c r="H352" s="13"/>
      <c r="I352" s="13"/>
      <c r="J352" s="13"/>
      <c r="K352" s="13"/>
      <c r="L352" s="8"/>
    </row>
    <row r="353">
      <c r="A353" s="10"/>
      <c r="B353" s="10"/>
      <c r="C353" s="10"/>
      <c r="D353" s="10"/>
      <c r="E353" s="29"/>
      <c r="F353" s="13"/>
      <c r="G353" s="13"/>
      <c r="H353" s="13"/>
      <c r="I353" s="13"/>
      <c r="J353" s="13"/>
      <c r="K353" s="13"/>
      <c r="L353" s="8"/>
    </row>
    <row r="354">
      <c r="A354" s="10"/>
      <c r="B354" s="10"/>
      <c r="C354" s="10"/>
      <c r="D354" s="10"/>
      <c r="E354" s="29"/>
      <c r="F354" s="13"/>
      <c r="G354" s="13"/>
      <c r="H354" s="13"/>
      <c r="I354" s="13"/>
      <c r="J354" s="13"/>
      <c r="K354" s="13"/>
      <c r="L354" s="8"/>
    </row>
    <row r="355">
      <c r="A355" s="10"/>
      <c r="B355" s="10"/>
      <c r="C355" s="10"/>
      <c r="D355" s="10"/>
      <c r="E355" s="29"/>
      <c r="F355" s="13"/>
      <c r="G355" s="13"/>
      <c r="H355" s="13"/>
      <c r="I355" s="13"/>
      <c r="J355" s="13"/>
      <c r="K355" s="13"/>
      <c r="L355" s="8"/>
    </row>
    <row r="356">
      <c r="A356" s="10"/>
      <c r="B356" s="10"/>
      <c r="C356" s="10"/>
      <c r="D356" s="10"/>
      <c r="E356" s="29"/>
      <c r="F356" s="13"/>
      <c r="G356" s="13"/>
      <c r="H356" s="13"/>
      <c r="I356" s="13"/>
      <c r="J356" s="13"/>
      <c r="K356" s="13"/>
      <c r="L356" s="8"/>
    </row>
    <row r="357">
      <c r="A357" s="10"/>
      <c r="B357" s="10"/>
      <c r="C357" s="10"/>
      <c r="D357" s="10"/>
      <c r="E357" s="29"/>
      <c r="F357" s="13"/>
      <c r="G357" s="13"/>
      <c r="H357" s="13"/>
      <c r="I357" s="13"/>
      <c r="J357" s="13"/>
      <c r="K357" s="13"/>
      <c r="L357" s="8"/>
    </row>
    <row r="358">
      <c r="A358" s="10"/>
      <c r="B358" s="10"/>
      <c r="C358" s="10"/>
      <c r="D358" s="10"/>
      <c r="E358" s="29"/>
      <c r="F358" s="13"/>
      <c r="G358" s="13"/>
      <c r="H358" s="13"/>
      <c r="I358" s="13"/>
      <c r="J358" s="13"/>
      <c r="K358" s="13"/>
      <c r="L358" s="8"/>
    </row>
    <row r="359">
      <c r="A359" s="10"/>
      <c r="B359" s="10"/>
      <c r="C359" s="10"/>
      <c r="D359" s="10"/>
      <c r="E359" s="29"/>
      <c r="F359" s="13"/>
      <c r="G359" s="13"/>
      <c r="H359" s="13"/>
      <c r="I359" s="13"/>
      <c r="J359" s="13"/>
      <c r="K359" s="13"/>
      <c r="L359" s="8"/>
    </row>
    <row r="360">
      <c r="A360" s="10"/>
      <c r="B360" s="10"/>
      <c r="C360" s="10"/>
      <c r="D360" s="10"/>
      <c r="E360" s="29"/>
      <c r="F360" s="13"/>
      <c r="G360" s="13"/>
      <c r="H360" s="13"/>
      <c r="I360" s="13"/>
      <c r="J360" s="13"/>
      <c r="K360" s="13"/>
      <c r="L360" s="8"/>
    </row>
    <row r="361">
      <c r="A361" s="10"/>
      <c r="B361" s="10"/>
      <c r="C361" s="10"/>
      <c r="D361" s="10"/>
      <c r="E361" s="29"/>
      <c r="F361" s="13"/>
      <c r="G361" s="13"/>
      <c r="H361" s="13"/>
      <c r="I361" s="13"/>
      <c r="J361" s="13"/>
      <c r="K361" s="13"/>
      <c r="L361" s="8"/>
    </row>
    <row r="362">
      <c r="A362" s="10"/>
      <c r="B362" s="10"/>
      <c r="C362" s="10"/>
      <c r="D362" s="10"/>
      <c r="E362" s="29"/>
      <c r="F362" s="13"/>
      <c r="G362" s="13"/>
      <c r="H362" s="13"/>
      <c r="I362" s="13"/>
      <c r="J362" s="13"/>
      <c r="K362" s="13"/>
      <c r="L362" s="8"/>
    </row>
    <row r="363">
      <c r="A363" s="10"/>
      <c r="B363" s="10"/>
      <c r="C363" s="10"/>
      <c r="D363" s="10"/>
      <c r="E363" s="29"/>
      <c r="F363" s="13"/>
      <c r="G363" s="13"/>
      <c r="H363" s="13"/>
      <c r="I363" s="13"/>
      <c r="J363" s="13"/>
      <c r="K363" s="13"/>
      <c r="L363" s="8"/>
    </row>
    <row r="364">
      <c r="A364" s="10"/>
      <c r="B364" s="10"/>
      <c r="C364" s="10"/>
      <c r="D364" s="10"/>
      <c r="E364" s="29"/>
      <c r="F364" s="13"/>
      <c r="G364" s="13"/>
      <c r="H364" s="13"/>
      <c r="I364" s="13"/>
      <c r="J364" s="13"/>
      <c r="K364" s="13"/>
      <c r="L364" s="8"/>
    </row>
    <row r="365">
      <c r="A365" s="10"/>
      <c r="B365" s="10"/>
      <c r="C365" s="10"/>
      <c r="D365" s="10"/>
      <c r="E365" s="29"/>
      <c r="F365" s="13"/>
      <c r="G365" s="13"/>
      <c r="H365" s="13"/>
      <c r="I365" s="13"/>
      <c r="J365" s="13"/>
      <c r="K365" s="13"/>
      <c r="L365" s="8"/>
    </row>
    <row r="366">
      <c r="A366" s="10"/>
      <c r="B366" s="10"/>
      <c r="C366" s="10"/>
      <c r="D366" s="10"/>
      <c r="E366" s="29"/>
      <c r="F366" s="13"/>
      <c r="G366" s="13"/>
      <c r="H366" s="13"/>
      <c r="I366" s="13"/>
      <c r="J366" s="13"/>
      <c r="K366" s="13"/>
      <c r="L366" s="8"/>
    </row>
    <row r="367">
      <c r="A367" s="10"/>
      <c r="B367" s="10"/>
      <c r="C367" s="10"/>
      <c r="D367" s="10"/>
      <c r="E367" s="29"/>
      <c r="F367" s="13"/>
      <c r="G367" s="13"/>
      <c r="H367" s="13"/>
      <c r="I367" s="13"/>
      <c r="J367" s="13"/>
      <c r="K367" s="13"/>
      <c r="L367" s="8"/>
    </row>
    <row r="368">
      <c r="A368" s="10"/>
      <c r="B368" s="10"/>
      <c r="C368" s="10"/>
      <c r="D368" s="10"/>
      <c r="E368" s="29"/>
      <c r="F368" s="13"/>
      <c r="G368" s="13"/>
      <c r="H368" s="13"/>
      <c r="I368" s="13"/>
      <c r="J368" s="13"/>
      <c r="K368" s="13"/>
      <c r="L368" s="8"/>
    </row>
    <row r="369">
      <c r="A369" s="10"/>
      <c r="B369" s="10"/>
      <c r="C369" s="10"/>
      <c r="D369" s="10"/>
      <c r="E369" s="29"/>
      <c r="F369" s="13"/>
      <c r="G369" s="13"/>
      <c r="H369" s="13"/>
      <c r="I369" s="13"/>
      <c r="J369" s="13"/>
      <c r="K369" s="13"/>
      <c r="L369" s="8"/>
    </row>
    <row r="370">
      <c r="A370" s="10"/>
      <c r="B370" s="10"/>
      <c r="C370" s="10"/>
      <c r="D370" s="10"/>
      <c r="E370" s="29"/>
      <c r="F370" s="13"/>
      <c r="G370" s="13"/>
      <c r="H370" s="13"/>
      <c r="I370" s="13"/>
      <c r="J370" s="13"/>
      <c r="K370" s="13"/>
      <c r="L370" s="8"/>
    </row>
    <row r="371">
      <c r="A371" s="10"/>
      <c r="B371" s="10"/>
      <c r="C371" s="10"/>
      <c r="D371" s="10"/>
      <c r="E371" s="29"/>
      <c r="F371" s="13"/>
      <c r="G371" s="13"/>
      <c r="H371" s="13"/>
      <c r="I371" s="13"/>
      <c r="J371" s="13"/>
      <c r="K371" s="13"/>
      <c r="L371" s="8"/>
    </row>
    <row r="372">
      <c r="A372" s="10"/>
      <c r="B372" s="10"/>
      <c r="C372" s="10"/>
      <c r="D372" s="10"/>
      <c r="E372" s="29"/>
      <c r="F372" s="13"/>
      <c r="G372" s="13"/>
      <c r="H372" s="13"/>
      <c r="I372" s="13"/>
      <c r="J372" s="13"/>
      <c r="K372" s="13"/>
      <c r="L372" s="8"/>
    </row>
    <row r="373">
      <c r="A373" s="10"/>
      <c r="B373" s="10"/>
      <c r="C373" s="10"/>
      <c r="D373" s="10"/>
      <c r="E373" s="29"/>
      <c r="F373" s="13"/>
      <c r="G373" s="13"/>
      <c r="H373" s="13"/>
      <c r="I373" s="13"/>
      <c r="J373" s="13"/>
      <c r="K373" s="13"/>
      <c r="L373" s="8"/>
    </row>
    <row r="374">
      <c r="A374" s="10"/>
      <c r="B374" s="10"/>
      <c r="C374" s="10"/>
      <c r="D374" s="10"/>
      <c r="E374" s="29"/>
      <c r="F374" s="13"/>
      <c r="G374" s="13"/>
      <c r="H374" s="13"/>
      <c r="I374" s="13"/>
      <c r="J374" s="13"/>
      <c r="K374" s="13"/>
      <c r="L374" s="8"/>
    </row>
    <row r="375">
      <c r="A375" s="10"/>
      <c r="B375" s="10"/>
      <c r="C375" s="10"/>
      <c r="D375" s="10"/>
      <c r="E375" s="29"/>
      <c r="F375" s="13"/>
      <c r="G375" s="13"/>
      <c r="H375" s="13"/>
      <c r="I375" s="13"/>
      <c r="J375" s="13"/>
      <c r="K375" s="13"/>
      <c r="L375" s="8"/>
    </row>
    <row r="376">
      <c r="A376" s="10"/>
      <c r="B376" s="10"/>
      <c r="C376" s="10"/>
      <c r="D376" s="10"/>
      <c r="E376" s="29"/>
      <c r="F376" s="13"/>
      <c r="G376" s="13"/>
      <c r="H376" s="13"/>
      <c r="I376" s="13"/>
      <c r="J376" s="13"/>
      <c r="K376" s="13"/>
      <c r="L376" s="8"/>
    </row>
    <row r="377">
      <c r="A377" s="10"/>
      <c r="B377" s="10"/>
      <c r="C377" s="10"/>
      <c r="D377" s="10"/>
      <c r="E377" s="29"/>
      <c r="F377" s="13"/>
      <c r="G377" s="13"/>
      <c r="H377" s="13"/>
      <c r="I377" s="13"/>
      <c r="J377" s="13"/>
      <c r="K377" s="13"/>
      <c r="L377" s="8"/>
    </row>
    <row r="378">
      <c r="A378" s="10"/>
      <c r="B378" s="10"/>
      <c r="C378" s="10"/>
      <c r="D378" s="10"/>
      <c r="E378" s="29"/>
      <c r="F378" s="13"/>
      <c r="G378" s="13"/>
      <c r="H378" s="13"/>
      <c r="I378" s="13"/>
      <c r="J378" s="13"/>
      <c r="K378" s="13"/>
      <c r="L378" s="8"/>
    </row>
    <row r="379">
      <c r="A379" s="10"/>
      <c r="B379" s="10"/>
      <c r="C379" s="10"/>
      <c r="D379" s="10"/>
      <c r="E379" s="29"/>
      <c r="F379" s="13"/>
      <c r="G379" s="13"/>
      <c r="H379" s="13"/>
      <c r="I379" s="13"/>
      <c r="J379" s="13"/>
      <c r="K379" s="13"/>
      <c r="L379" s="8"/>
    </row>
    <row r="380">
      <c r="A380" s="10"/>
      <c r="B380" s="10"/>
      <c r="C380" s="10"/>
      <c r="D380" s="10"/>
      <c r="E380" s="29"/>
      <c r="F380" s="13"/>
      <c r="G380" s="13"/>
      <c r="H380" s="13"/>
      <c r="I380" s="13"/>
      <c r="J380" s="13"/>
      <c r="K380" s="13"/>
      <c r="L380" s="8"/>
    </row>
    <row r="381">
      <c r="A381" s="10"/>
      <c r="B381" s="10"/>
      <c r="C381" s="10"/>
      <c r="D381" s="10"/>
      <c r="E381" s="29"/>
      <c r="F381" s="13"/>
      <c r="G381" s="13"/>
      <c r="H381" s="13"/>
      <c r="I381" s="13"/>
      <c r="J381" s="13"/>
      <c r="K381" s="13"/>
      <c r="L381" s="8"/>
    </row>
    <row r="382">
      <c r="A382" s="10"/>
      <c r="B382" s="10"/>
      <c r="C382" s="10"/>
      <c r="D382" s="10"/>
      <c r="E382" s="29"/>
      <c r="F382" s="13"/>
      <c r="G382" s="13"/>
      <c r="H382" s="13"/>
      <c r="I382" s="13"/>
      <c r="J382" s="13"/>
      <c r="K382" s="13"/>
      <c r="L382" s="8"/>
    </row>
    <row r="383">
      <c r="A383" s="10"/>
      <c r="B383" s="10"/>
      <c r="C383" s="10"/>
      <c r="D383" s="10"/>
      <c r="E383" s="29"/>
      <c r="F383" s="13"/>
      <c r="G383" s="13"/>
      <c r="H383" s="13"/>
      <c r="I383" s="13"/>
      <c r="J383" s="13"/>
      <c r="K383" s="13"/>
      <c r="L383" s="8"/>
    </row>
    <row r="384">
      <c r="A384" s="10"/>
      <c r="B384" s="10"/>
      <c r="C384" s="10"/>
      <c r="D384" s="10"/>
      <c r="E384" s="29"/>
      <c r="F384" s="13"/>
      <c r="G384" s="13"/>
      <c r="H384" s="13"/>
      <c r="I384" s="13"/>
      <c r="J384" s="13"/>
      <c r="K384" s="13"/>
      <c r="L384" s="8"/>
    </row>
    <row r="385">
      <c r="A385" s="10"/>
      <c r="B385" s="10"/>
      <c r="C385" s="10"/>
      <c r="D385" s="10"/>
      <c r="E385" s="29"/>
      <c r="F385" s="13"/>
      <c r="G385" s="13"/>
      <c r="H385" s="13"/>
      <c r="I385" s="13"/>
      <c r="J385" s="13"/>
      <c r="K385" s="13"/>
      <c r="L385" s="8"/>
    </row>
    <row r="386">
      <c r="A386" s="10"/>
      <c r="B386" s="10"/>
      <c r="C386" s="10"/>
      <c r="D386" s="10"/>
      <c r="E386" s="29"/>
      <c r="F386" s="13"/>
      <c r="G386" s="13"/>
      <c r="H386" s="13"/>
      <c r="I386" s="13"/>
      <c r="J386" s="13"/>
      <c r="K386" s="13"/>
      <c r="L386" s="8"/>
    </row>
    <row r="387">
      <c r="A387" s="10"/>
      <c r="B387" s="10"/>
      <c r="C387" s="10"/>
      <c r="D387" s="10"/>
      <c r="E387" s="29"/>
      <c r="F387" s="13"/>
      <c r="G387" s="13"/>
      <c r="H387" s="13"/>
      <c r="I387" s="13"/>
      <c r="J387" s="13"/>
      <c r="K387" s="13"/>
      <c r="L387" s="8"/>
    </row>
    <row r="388">
      <c r="A388" s="10"/>
      <c r="B388" s="10"/>
      <c r="C388" s="10"/>
      <c r="D388" s="10"/>
      <c r="E388" s="29"/>
      <c r="F388" s="13"/>
      <c r="G388" s="13"/>
      <c r="H388" s="13"/>
      <c r="I388" s="13"/>
      <c r="J388" s="13"/>
      <c r="K388" s="13"/>
      <c r="L388" s="8"/>
    </row>
    <row r="389">
      <c r="A389" s="10"/>
      <c r="B389" s="10"/>
      <c r="C389" s="10"/>
      <c r="D389" s="10"/>
      <c r="E389" s="29"/>
      <c r="F389" s="13"/>
      <c r="G389" s="13"/>
      <c r="H389" s="13"/>
      <c r="I389" s="13"/>
      <c r="J389" s="13"/>
      <c r="K389" s="13"/>
      <c r="L389" s="8"/>
    </row>
    <row r="390">
      <c r="A390" s="10"/>
      <c r="B390" s="10"/>
      <c r="C390" s="10"/>
      <c r="D390" s="10"/>
      <c r="E390" s="29"/>
      <c r="F390" s="13"/>
      <c r="G390" s="13"/>
      <c r="H390" s="13"/>
      <c r="I390" s="13"/>
      <c r="J390" s="13"/>
      <c r="K390" s="13"/>
      <c r="L390" s="8"/>
    </row>
    <row r="391">
      <c r="A391" s="10"/>
      <c r="B391" s="10"/>
      <c r="C391" s="10"/>
      <c r="D391" s="10"/>
      <c r="E391" s="29"/>
      <c r="F391" s="13"/>
      <c r="G391" s="13"/>
      <c r="H391" s="13"/>
      <c r="I391" s="13"/>
      <c r="J391" s="13"/>
      <c r="K391" s="13"/>
      <c r="L391" s="8"/>
    </row>
    <row r="392">
      <c r="A392" s="10"/>
      <c r="B392" s="10"/>
      <c r="C392" s="10"/>
      <c r="D392" s="10"/>
      <c r="E392" s="29"/>
      <c r="F392" s="13"/>
      <c r="G392" s="13"/>
      <c r="H392" s="13"/>
      <c r="I392" s="13"/>
      <c r="J392" s="13"/>
      <c r="K392" s="13"/>
      <c r="L392" s="8"/>
    </row>
    <row r="393">
      <c r="A393" s="10"/>
      <c r="B393" s="10"/>
      <c r="C393" s="10"/>
      <c r="D393" s="10"/>
      <c r="E393" s="29"/>
      <c r="F393" s="13"/>
      <c r="G393" s="13"/>
      <c r="H393" s="13"/>
      <c r="I393" s="13"/>
      <c r="J393" s="13"/>
      <c r="K393" s="13"/>
      <c r="L393" s="8"/>
    </row>
    <row r="394">
      <c r="A394" s="10"/>
      <c r="B394" s="10"/>
      <c r="C394" s="10"/>
      <c r="D394" s="10"/>
      <c r="E394" s="29"/>
      <c r="F394" s="13"/>
      <c r="G394" s="13"/>
      <c r="H394" s="13"/>
      <c r="I394" s="13"/>
      <c r="J394" s="13"/>
      <c r="K394" s="13"/>
      <c r="L394" s="8"/>
    </row>
    <row r="395">
      <c r="A395" s="10"/>
      <c r="B395" s="10"/>
      <c r="C395" s="10"/>
      <c r="D395" s="10"/>
      <c r="E395" s="29"/>
      <c r="F395" s="13"/>
      <c r="G395" s="13"/>
      <c r="H395" s="13"/>
      <c r="I395" s="13"/>
      <c r="J395" s="13"/>
      <c r="K395" s="13"/>
      <c r="L395" s="8"/>
    </row>
    <row r="396">
      <c r="A396" s="10"/>
      <c r="B396" s="10"/>
      <c r="C396" s="10"/>
      <c r="D396" s="10"/>
      <c r="E396" s="29"/>
      <c r="F396" s="13"/>
      <c r="G396" s="13"/>
      <c r="H396" s="13"/>
      <c r="I396" s="13"/>
      <c r="J396" s="13"/>
      <c r="K396" s="13"/>
      <c r="L396" s="8"/>
    </row>
    <row r="397">
      <c r="A397" s="10"/>
      <c r="B397" s="10"/>
      <c r="C397" s="10"/>
      <c r="D397" s="10"/>
      <c r="E397" s="29"/>
      <c r="F397" s="13"/>
      <c r="G397" s="13"/>
      <c r="H397" s="13"/>
      <c r="I397" s="13"/>
      <c r="J397" s="13"/>
      <c r="K397" s="13"/>
      <c r="L397" s="8"/>
    </row>
    <row r="398">
      <c r="A398" s="10"/>
      <c r="B398" s="10"/>
      <c r="C398" s="10"/>
      <c r="D398" s="10"/>
      <c r="E398" s="29"/>
      <c r="F398" s="13"/>
      <c r="G398" s="13"/>
      <c r="H398" s="13"/>
      <c r="I398" s="13"/>
      <c r="J398" s="13"/>
      <c r="K398" s="13"/>
      <c r="L398" s="8"/>
    </row>
    <row r="399">
      <c r="A399" s="10"/>
      <c r="B399" s="10"/>
      <c r="C399" s="10"/>
      <c r="D399" s="10"/>
      <c r="E399" s="29"/>
      <c r="F399" s="13"/>
      <c r="G399" s="13"/>
      <c r="H399" s="13"/>
      <c r="I399" s="13"/>
      <c r="J399" s="13"/>
      <c r="K399" s="13"/>
      <c r="L399" s="8"/>
    </row>
    <row r="400">
      <c r="A400" s="10"/>
      <c r="B400" s="10"/>
      <c r="C400" s="10"/>
      <c r="D400" s="10"/>
      <c r="E400" s="29"/>
      <c r="F400" s="13"/>
      <c r="G400" s="13"/>
      <c r="H400" s="13"/>
      <c r="I400" s="13"/>
      <c r="J400" s="13"/>
      <c r="K400" s="13"/>
      <c r="L400" s="8"/>
    </row>
    <row r="401">
      <c r="A401" s="10"/>
      <c r="B401" s="10"/>
      <c r="C401" s="10"/>
      <c r="D401" s="10"/>
      <c r="E401" s="29"/>
      <c r="F401" s="13"/>
      <c r="G401" s="13"/>
      <c r="H401" s="13"/>
      <c r="I401" s="13"/>
      <c r="J401" s="13"/>
      <c r="K401" s="13"/>
      <c r="L401" s="8"/>
    </row>
    <row r="402">
      <c r="A402" s="10"/>
      <c r="B402" s="10"/>
      <c r="C402" s="10"/>
      <c r="D402" s="10"/>
      <c r="E402" s="29"/>
      <c r="F402" s="13"/>
      <c r="G402" s="13"/>
      <c r="H402" s="13"/>
      <c r="I402" s="13"/>
      <c r="J402" s="13"/>
      <c r="K402" s="13"/>
      <c r="L402" s="8"/>
    </row>
    <row r="403">
      <c r="A403" s="10"/>
      <c r="B403" s="10"/>
      <c r="C403" s="10"/>
      <c r="D403" s="10"/>
      <c r="E403" s="29"/>
      <c r="F403" s="13"/>
      <c r="G403" s="13"/>
      <c r="H403" s="13"/>
      <c r="I403" s="13"/>
      <c r="J403" s="13"/>
      <c r="K403" s="13"/>
      <c r="L403" s="8"/>
    </row>
    <row r="404">
      <c r="A404" s="10"/>
      <c r="B404" s="10"/>
      <c r="C404" s="10"/>
      <c r="D404" s="10"/>
      <c r="E404" s="29"/>
      <c r="F404" s="13"/>
      <c r="G404" s="13"/>
      <c r="H404" s="13"/>
      <c r="I404" s="13"/>
      <c r="J404" s="13"/>
      <c r="K404" s="13"/>
      <c r="L404" s="8"/>
    </row>
    <row r="405">
      <c r="A405" s="10"/>
      <c r="B405" s="10"/>
      <c r="C405" s="10"/>
      <c r="D405" s="10"/>
      <c r="E405" s="29"/>
      <c r="F405" s="13"/>
      <c r="G405" s="13"/>
      <c r="H405" s="13"/>
      <c r="I405" s="13"/>
      <c r="J405" s="13"/>
      <c r="K405" s="13"/>
      <c r="L405" s="8"/>
    </row>
    <row r="406">
      <c r="A406" s="10"/>
      <c r="B406" s="10"/>
      <c r="C406" s="10"/>
      <c r="D406" s="10"/>
      <c r="E406" s="29"/>
      <c r="F406" s="13"/>
      <c r="G406" s="13"/>
      <c r="H406" s="13"/>
      <c r="I406" s="13"/>
      <c r="J406" s="13"/>
      <c r="K406" s="13"/>
      <c r="L406" s="8"/>
    </row>
    <row r="407">
      <c r="A407" s="10"/>
      <c r="B407" s="10"/>
      <c r="C407" s="10"/>
      <c r="D407" s="10"/>
      <c r="E407" s="29"/>
      <c r="F407" s="13"/>
      <c r="G407" s="13"/>
      <c r="H407" s="13"/>
      <c r="I407" s="13"/>
      <c r="J407" s="13"/>
      <c r="K407" s="13"/>
      <c r="L407" s="8"/>
    </row>
    <row r="408">
      <c r="A408" s="10"/>
      <c r="B408" s="10"/>
      <c r="C408" s="10"/>
      <c r="D408" s="10"/>
      <c r="E408" s="29"/>
      <c r="F408" s="13"/>
      <c r="G408" s="13"/>
      <c r="H408" s="13"/>
      <c r="I408" s="13"/>
      <c r="J408" s="13"/>
      <c r="K408" s="13"/>
      <c r="L408" s="8"/>
    </row>
    <row r="409">
      <c r="A409" s="10"/>
      <c r="B409" s="10"/>
      <c r="C409" s="10"/>
      <c r="D409" s="10"/>
      <c r="E409" s="29"/>
      <c r="F409" s="13"/>
      <c r="G409" s="13"/>
      <c r="H409" s="13"/>
      <c r="I409" s="13"/>
      <c r="J409" s="13"/>
      <c r="K409" s="13"/>
      <c r="L409" s="8"/>
    </row>
    <row r="410">
      <c r="A410" s="10"/>
      <c r="B410" s="10"/>
      <c r="C410" s="10"/>
      <c r="D410" s="10"/>
      <c r="E410" s="29"/>
      <c r="F410" s="13"/>
      <c r="G410" s="13"/>
      <c r="H410" s="13"/>
      <c r="I410" s="13"/>
      <c r="J410" s="13"/>
      <c r="K410" s="13"/>
      <c r="L410" s="8"/>
    </row>
    <row r="411">
      <c r="A411" s="10"/>
      <c r="B411" s="10"/>
      <c r="C411" s="10"/>
      <c r="D411" s="10"/>
      <c r="E411" s="29"/>
      <c r="F411" s="13"/>
      <c r="G411" s="13"/>
      <c r="H411" s="13"/>
      <c r="I411" s="13"/>
      <c r="J411" s="13"/>
      <c r="K411" s="13"/>
      <c r="L411" s="8"/>
    </row>
    <row r="412">
      <c r="A412" s="10"/>
      <c r="B412" s="10"/>
      <c r="C412" s="10"/>
      <c r="D412" s="10"/>
      <c r="E412" s="29"/>
      <c r="F412" s="13"/>
      <c r="G412" s="13"/>
      <c r="H412" s="13"/>
      <c r="I412" s="13"/>
      <c r="J412" s="13"/>
      <c r="K412" s="13"/>
      <c r="L412" s="8"/>
    </row>
    <row r="413">
      <c r="A413" s="10"/>
      <c r="B413" s="10"/>
      <c r="C413" s="10"/>
      <c r="D413" s="10"/>
      <c r="E413" s="29"/>
      <c r="F413" s="13"/>
      <c r="G413" s="13"/>
      <c r="H413" s="13"/>
      <c r="I413" s="13"/>
      <c r="J413" s="13"/>
      <c r="K413" s="13"/>
      <c r="L413" s="8"/>
    </row>
    <row r="414">
      <c r="A414" s="10"/>
      <c r="B414" s="10"/>
      <c r="C414" s="10"/>
      <c r="D414" s="10"/>
      <c r="E414" s="29"/>
      <c r="F414" s="13"/>
      <c r="G414" s="13"/>
      <c r="H414" s="13"/>
      <c r="I414" s="13"/>
      <c r="J414" s="13"/>
      <c r="K414" s="13"/>
      <c r="L414" s="8"/>
    </row>
    <row r="415">
      <c r="A415" s="10"/>
      <c r="B415" s="10"/>
      <c r="C415" s="10"/>
      <c r="D415" s="10"/>
      <c r="E415" s="29"/>
      <c r="F415" s="13"/>
      <c r="G415" s="13"/>
      <c r="H415" s="13"/>
      <c r="I415" s="13"/>
      <c r="J415" s="13"/>
      <c r="K415" s="13"/>
      <c r="L415" s="8"/>
    </row>
    <row r="416">
      <c r="A416" s="10"/>
      <c r="B416" s="10"/>
      <c r="C416" s="10"/>
      <c r="D416" s="10"/>
      <c r="E416" s="29"/>
      <c r="F416" s="13"/>
      <c r="G416" s="13"/>
      <c r="H416" s="13"/>
      <c r="I416" s="13"/>
      <c r="J416" s="13"/>
      <c r="K416" s="13"/>
      <c r="L416" s="8"/>
    </row>
    <row r="417">
      <c r="A417" s="10"/>
      <c r="B417" s="10"/>
      <c r="C417" s="10"/>
      <c r="D417" s="10"/>
      <c r="E417" s="29"/>
      <c r="F417" s="13"/>
      <c r="G417" s="13"/>
      <c r="H417" s="13"/>
      <c r="I417" s="13"/>
      <c r="J417" s="13"/>
      <c r="K417" s="13"/>
      <c r="L417" s="8"/>
    </row>
    <row r="418">
      <c r="A418" s="10"/>
      <c r="B418" s="10"/>
      <c r="C418" s="10"/>
      <c r="D418" s="10"/>
      <c r="E418" s="29"/>
      <c r="F418" s="13"/>
      <c r="G418" s="13"/>
      <c r="H418" s="13"/>
      <c r="I418" s="13"/>
      <c r="J418" s="13"/>
      <c r="K418" s="13"/>
      <c r="L418" s="8"/>
    </row>
    <row r="419">
      <c r="A419" s="10"/>
      <c r="B419" s="10"/>
      <c r="C419" s="10"/>
      <c r="D419" s="10"/>
      <c r="E419" s="29"/>
      <c r="F419" s="13"/>
      <c r="G419" s="13"/>
      <c r="H419" s="13"/>
      <c r="I419" s="13"/>
      <c r="J419" s="13"/>
      <c r="K419" s="13"/>
      <c r="L419" s="8"/>
    </row>
    <row r="420">
      <c r="A420" s="10"/>
      <c r="B420" s="10"/>
      <c r="C420" s="10"/>
      <c r="D420" s="10"/>
      <c r="E420" s="29"/>
      <c r="F420" s="13"/>
      <c r="G420" s="13"/>
      <c r="H420" s="13"/>
      <c r="I420" s="13"/>
      <c r="J420" s="13"/>
      <c r="K420" s="13"/>
      <c r="L420" s="8"/>
    </row>
    <row r="421">
      <c r="A421" s="10"/>
      <c r="B421" s="10"/>
      <c r="C421" s="10"/>
      <c r="D421" s="10"/>
      <c r="E421" s="29"/>
      <c r="F421" s="13"/>
      <c r="G421" s="13"/>
      <c r="H421" s="13"/>
      <c r="I421" s="13"/>
      <c r="J421" s="13"/>
      <c r="K421" s="13"/>
      <c r="L421" s="8"/>
    </row>
    <row r="422">
      <c r="A422" s="10"/>
      <c r="B422" s="10"/>
      <c r="C422" s="10"/>
      <c r="D422" s="10"/>
      <c r="E422" s="29"/>
      <c r="F422" s="13"/>
      <c r="G422" s="13"/>
      <c r="H422" s="13"/>
      <c r="I422" s="13"/>
      <c r="J422" s="13"/>
      <c r="K422" s="13"/>
      <c r="L422" s="8"/>
    </row>
    <row r="423">
      <c r="A423" s="10"/>
      <c r="B423" s="10"/>
      <c r="C423" s="10"/>
      <c r="D423" s="10"/>
      <c r="E423" s="29"/>
      <c r="F423" s="13"/>
      <c r="G423" s="13"/>
      <c r="H423" s="13"/>
      <c r="I423" s="13"/>
      <c r="J423" s="13"/>
      <c r="K423" s="13"/>
      <c r="L423" s="8"/>
    </row>
    <row r="424">
      <c r="A424" s="10"/>
      <c r="B424" s="10"/>
      <c r="C424" s="10"/>
      <c r="D424" s="10"/>
      <c r="E424" s="29"/>
      <c r="F424" s="13"/>
      <c r="G424" s="13"/>
      <c r="H424" s="13"/>
      <c r="I424" s="13"/>
      <c r="J424" s="13"/>
      <c r="K424" s="13"/>
      <c r="L424" s="8"/>
    </row>
    <row r="425">
      <c r="A425" s="10"/>
      <c r="B425" s="10"/>
      <c r="C425" s="10"/>
      <c r="D425" s="10"/>
      <c r="E425" s="29"/>
      <c r="F425" s="13"/>
      <c r="G425" s="13"/>
      <c r="H425" s="13"/>
      <c r="I425" s="13"/>
      <c r="J425" s="13"/>
      <c r="K425" s="13"/>
      <c r="L425" s="8"/>
    </row>
    <row r="426">
      <c r="A426" s="10"/>
      <c r="B426" s="10"/>
      <c r="C426" s="10"/>
      <c r="D426" s="10"/>
      <c r="E426" s="29"/>
      <c r="F426" s="13"/>
      <c r="G426" s="13"/>
      <c r="H426" s="13"/>
      <c r="I426" s="13"/>
      <c r="J426" s="13"/>
      <c r="K426" s="13"/>
      <c r="L426" s="8"/>
    </row>
    <row r="427">
      <c r="A427" s="10"/>
      <c r="B427" s="10"/>
      <c r="C427" s="10"/>
      <c r="D427" s="10"/>
      <c r="E427" s="29"/>
      <c r="F427" s="13"/>
      <c r="G427" s="13"/>
      <c r="H427" s="13"/>
      <c r="I427" s="13"/>
      <c r="J427" s="13"/>
      <c r="K427" s="13"/>
      <c r="L427" s="8"/>
    </row>
    <row r="428">
      <c r="A428" s="10"/>
      <c r="B428" s="10"/>
      <c r="C428" s="10"/>
      <c r="D428" s="10"/>
      <c r="E428" s="29"/>
      <c r="F428" s="13"/>
      <c r="G428" s="13"/>
      <c r="H428" s="13"/>
      <c r="I428" s="13"/>
      <c r="J428" s="13"/>
      <c r="K428" s="13"/>
      <c r="L428" s="8"/>
    </row>
    <row r="429">
      <c r="A429" s="10"/>
      <c r="B429" s="10"/>
      <c r="C429" s="10"/>
      <c r="D429" s="10"/>
      <c r="E429" s="29"/>
      <c r="F429" s="13"/>
      <c r="G429" s="13"/>
      <c r="H429" s="13"/>
      <c r="I429" s="13"/>
      <c r="J429" s="13"/>
      <c r="K429" s="13"/>
      <c r="L429" s="8"/>
    </row>
    <row r="430">
      <c r="A430" s="10"/>
      <c r="B430" s="10"/>
      <c r="C430" s="10"/>
      <c r="D430" s="10"/>
      <c r="E430" s="29"/>
      <c r="F430" s="13"/>
      <c r="G430" s="13"/>
      <c r="H430" s="13"/>
      <c r="I430" s="13"/>
      <c r="J430" s="13"/>
      <c r="K430" s="13"/>
      <c r="L430" s="8"/>
    </row>
    <row r="431">
      <c r="A431" s="10"/>
      <c r="B431" s="10"/>
      <c r="C431" s="10"/>
      <c r="D431" s="10"/>
      <c r="E431" s="29"/>
      <c r="F431" s="13"/>
      <c r="G431" s="13"/>
      <c r="H431" s="13"/>
      <c r="I431" s="13"/>
      <c r="J431" s="13"/>
      <c r="K431" s="13"/>
      <c r="L431" s="8"/>
    </row>
    <row r="432">
      <c r="A432" s="10"/>
      <c r="B432" s="10"/>
      <c r="C432" s="10"/>
      <c r="D432" s="10"/>
      <c r="E432" s="29"/>
      <c r="F432" s="13"/>
      <c r="G432" s="13"/>
      <c r="H432" s="13"/>
      <c r="I432" s="13"/>
      <c r="J432" s="13"/>
      <c r="K432" s="13"/>
      <c r="L432" s="8"/>
    </row>
    <row r="433">
      <c r="A433" s="10"/>
      <c r="B433" s="10"/>
      <c r="C433" s="10"/>
      <c r="D433" s="10"/>
      <c r="E433" s="29"/>
      <c r="F433" s="13"/>
      <c r="G433" s="13"/>
      <c r="H433" s="13"/>
      <c r="I433" s="13"/>
      <c r="J433" s="13"/>
      <c r="K433" s="13"/>
      <c r="L433" s="8"/>
    </row>
    <row r="434">
      <c r="A434" s="10"/>
      <c r="B434" s="10"/>
      <c r="C434" s="10"/>
      <c r="D434" s="10"/>
      <c r="E434" s="29"/>
      <c r="F434" s="13"/>
      <c r="G434" s="13"/>
      <c r="H434" s="13"/>
      <c r="I434" s="13"/>
      <c r="J434" s="13"/>
      <c r="K434" s="13"/>
      <c r="L434" s="8"/>
    </row>
    <row r="435">
      <c r="A435" s="10"/>
      <c r="B435" s="10"/>
      <c r="C435" s="10"/>
      <c r="D435" s="10"/>
      <c r="E435" s="29"/>
      <c r="F435" s="13"/>
      <c r="G435" s="13"/>
      <c r="H435" s="13"/>
      <c r="I435" s="13"/>
      <c r="J435" s="13"/>
      <c r="K435" s="13"/>
      <c r="L435" s="8"/>
    </row>
    <row r="436">
      <c r="A436" s="10"/>
      <c r="B436" s="10"/>
      <c r="C436" s="10"/>
      <c r="D436" s="10"/>
      <c r="E436" s="29"/>
      <c r="F436" s="13"/>
      <c r="G436" s="13"/>
      <c r="H436" s="13"/>
      <c r="I436" s="13"/>
      <c r="J436" s="13"/>
      <c r="K436" s="13"/>
      <c r="L436" s="8"/>
    </row>
    <row r="437">
      <c r="A437" s="10"/>
      <c r="B437" s="10"/>
      <c r="C437" s="10"/>
      <c r="D437" s="10"/>
      <c r="E437" s="29"/>
      <c r="F437" s="13"/>
      <c r="G437" s="13"/>
      <c r="H437" s="13"/>
      <c r="I437" s="13"/>
      <c r="J437" s="13"/>
      <c r="K437" s="13"/>
      <c r="L437" s="8"/>
    </row>
    <row r="438">
      <c r="A438" s="10"/>
      <c r="B438" s="10"/>
      <c r="C438" s="10"/>
      <c r="D438" s="10"/>
      <c r="E438" s="29"/>
      <c r="F438" s="13"/>
      <c r="G438" s="13"/>
      <c r="H438" s="13"/>
      <c r="I438" s="13"/>
      <c r="J438" s="13"/>
      <c r="K438" s="13"/>
      <c r="L438" s="8"/>
    </row>
    <row r="439">
      <c r="A439" s="10"/>
      <c r="B439" s="10"/>
      <c r="C439" s="10"/>
      <c r="D439" s="10"/>
      <c r="E439" s="29"/>
      <c r="F439" s="13"/>
      <c r="G439" s="13"/>
      <c r="H439" s="13"/>
      <c r="I439" s="13"/>
      <c r="J439" s="13"/>
      <c r="K439" s="13"/>
      <c r="L439" s="8"/>
    </row>
    <row r="440">
      <c r="A440" s="10"/>
      <c r="B440" s="10"/>
      <c r="C440" s="10"/>
      <c r="D440" s="10"/>
      <c r="E440" s="29"/>
      <c r="F440" s="13"/>
      <c r="G440" s="13"/>
      <c r="H440" s="13"/>
      <c r="I440" s="13"/>
      <c r="J440" s="13"/>
      <c r="K440" s="13"/>
      <c r="L440" s="8"/>
    </row>
    <row r="441">
      <c r="A441" s="10"/>
      <c r="B441" s="10"/>
      <c r="C441" s="10"/>
      <c r="D441" s="10"/>
      <c r="E441" s="29"/>
      <c r="F441" s="13"/>
      <c r="G441" s="13"/>
      <c r="H441" s="13"/>
      <c r="I441" s="13"/>
      <c r="J441" s="13"/>
      <c r="K441" s="13"/>
      <c r="L441" s="8"/>
    </row>
    <row r="442">
      <c r="A442" s="10"/>
      <c r="B442" s="10"/>
      <c r="C442" s="10"/>
      <c r="D442" s="10"/>
      <c r="E442" s="29"/>
      <c r="F442" s="13"/>
      <c r="G442" s="13"/>
      <c r="H442" s="13"/>
      <c r="I442" s="13"/>
      <c r="J442" s="13"/>
      <c r="K442" s="13"/>
      <c r="L442" s="8"/>
    </row>
    <row r="443">
      <c r="A443" s="10"/>
      <c r="B443" s="10"/>
      <c r="C443" s="10"/>
      <c r="D443" s="10"/>
      <c r="E443" s="29"/>
      <c r="F443" s="13"/>
      <c r="G443" s="13"/>
      <c r="H443" s="13"/>
      <c r="I443" s="13"/>
      <c r="J443" s="13"/>
      <c r="K443" s="13"/>
      <c r="L443" s="8"/>
    </row>
    <row r="444">
      <c r="A444" s="10"/>
      <c r="B444" s="10"/>
      <c r="C444" s="10"/>
      <c r="D444" s="10"/>
      <c r="E444" s="29"/>
      <c r="F444" s="13"/>
      <c r="G444" s="13"/>
      <c r="H444" s="13"/>
      <c r="I444" s="13"/>
      <c r="J444" s="13"/>
      <c r="K444" s="13"/>
      <c r="L444" s="8"/>
    </row>
    <row r="445">
      <c r="A445" s="10"/>
      <c r="B445" s="10"/>
      <c r="C445" s="10"/>
      <c r="D445" s="10"/>
      <c r="E445" s="29"/>
      <c r="F445" s="13"/>
      <c r="G445" s="13"/>
      <c r="H445" s="13"/>
      <c r="I445" s="13"/>
      <c r="J445" s="13"/>
      <c r="K445" s="13"/>
      <c r="L445" s="8"/>
    </row>
    <row r="446">
      <c r="A446" s="10"/>
      <c r="B446" s="10"/>
      <c r="C446" s="10"/>
      <c r="D446" s="10"/>
      <c r="E446" s="29"/>
      <c r="F446" s="13"/>
      <c r="G446" s="13"/>
      <c r="H446" s="13"/>
      <c r="I446" s="13"/>
      <c r="J446" s="13"/>
      <c r="K446" s="13"/>
      <c r="L446" s="8"/>
    </row>
    <row r="447">
      <c r="A447" s="10"/>
      <c r="B447" s="10"/>
      <c r="C447" s="10"/>
      <c r="D447" s="10"/>
      <c r="E447" s="29"/>
      <c r="F447" s="13"/>
      <c r="G447" s="13"/>
      <c r="H447" s="13"/>
      <c r="I447" s="13"/>
      <c r="J447" s="13"/>
      <c r="K447" s="13"/>
      <c r="L447" s="8"/>
    </row>
    <row r="448">
      <c r="A448" s="10"/>
      <c r="B448" s="10"/>
      <c r="C448" s="10"/>
      <c r="D448" s="10"/>
      <c r="E448" s="29"/>
      <c r="F448" s="13"/>
      <c r="G448" s="13"/>
      <c r="H448" s="13"/>
      <c r="I448" s="13"/>
      <c r="J448" s="13"/>
      <c r="K448" s="13"/>
      <c r="L448" s="8"/>
    </row>
    <row r="449">
      <c r="A449" s="10"/>
      <c r="B449" s="10"/>
      <c r="C449" s="10"/>
      <c r="D449" s="10"/>
      <c r="E449" s="29"/>
      <c r="F449" s="13"/>
      <c r="G449" s="13"/>
      <c r="H449" s="13"/>
      <c r="I449" s="13"/>
      <c r="J449" s="13"/>
      <c r="K449" s="13"/>
      <c r="L449" s="8"/>
    </row>
    <row r="450">
      <c r="A450" s="10"/>
      <c r="B450" s="10"/>
      <c r="C450" s="10"/>
      <c r="D450" s="10"/>
      <c r="E450" s="29"/>
      <c r="F450" s="13"/>
      <c r="G450" s="13"/>
      <c r="H450" s="13"/>
      <c r="I450" s="13"/>
      <c r="J450" s="13"/>
      <c r="K450" s="13"/>
      <c r="L450" s="8"/>
    </row>
    <row r="451">
      <c r="A451" s="10"/>
      <c r="B451" s="10"/>
      <c r="C451" s="10"/>
      <c r="D451" s="10"/>
      <c r="E451" s="29"/>
      <c r="F451" s="13"/>
      <c r="G451" s="13"/>
      <c r="H451" s="13"/>
      <c r="I451" s="13"/>
      <c r="J451" s="13"/>
      <c r="K451" s="13"/>
      <c r="L451" s="8"/>
    </row>
    <row r="452">
      <c r="A452" s="10"/>
      <c r="B452" s="10"/>
      <c r="C452" s="10"/>
      <c r="D452" s="10"/>
      <c r="E452" s="29"/>
      <c r="F452" s="13"/>
      <c r="G452" s="13"/>
      <c r="H452" s="13"/>
      <c r="I452" s="13"/>
      <c r="J452" s="13"/>
      <c r="K452" s="13"/>
      <c r="L452" s="8"/>
    </row>
    <row r="453">
      <c r="A453" s="10"/>
      <c r="B453" s="10"/>
      <c r="C453" s="10"/>
      <c r="D453" s="10"/>
      <c r="E453" s="29"/>
      <c r="F453" s="13"/>
      <c r="G453" s="13"/>
      <c r="H453" s="13"/>
      <c r="I453" s="13"/>
      <c r="J453" s="13"/>
      <c r="K453" s="13"/>
      <c r="L453" s="8"/>
    </row>
    <row r="454">
      <c r="A454" s="10"/>
      <c r="B454" s="10"/>
      <c r="C454" s="10"/>
      <c r="D454" s="10"/>
      <c r="E454" s="29"/>
      <c r="F454" s="13"/>
      <c r="G454" s="13"/>
      <c r="H454" s="13"/>
      <c r="I454" s="13"/>
      <c r="J454" s="13"/>
      <c r="K454" s="13"/>
      <c r="L454" s="8"/>
    </row>
    <row r="455">
      <c r="A455" s="10"/>
      <c r="B455" s="10"/>
      <c r="C455" s="10"/>
      <c r="D455" s="10"/>
      <c r="E455" s="29"/>
      <c r="F455" s="13"/>
      <c r="G455" s="13"/>
      <c r="H455" s="13"/>
      <c r="I455" s="13"/>
      <c r="J455" s="13"/>
      <c r="K455" s="13"/>
      <c r="L455" s="8"/>
    </row>
    <row r="456">
      <c r="A456" s="10"/>
      <c r="B456" s="10"/>
      <c r="C456" s="10"/>
      <c r="D456" s="10"/>
      <c r="E456" s="29"/>
      <c r="F456" s="13"/>
      <c r="G456" s="13"/>
      <c r="H456" s="13"/>
      <c r="I456" s="13"/>
      <c r="J456" s="13"/>
      <c r="K456" s="13"/>
      <c r="L456" s="8"/>
    </row>
    <row r="457">
      <c r="A457" s="10"/>
      <c r="B457" s="10"/>
      <c r="C457" s="10"/>
      <c r="D457" s="10"/>
      <c r="E457" s="29"/>
      <c r="F457" s="13"/>
      <c r="G457" s="13"/>
      <c r="H457" s="13"/>
      <c r="I457" s="13"/>
      <c r="J457" s="13"/>
      <c r="K457" s="13"/>
      <c r="L457" s="8"/>
    </row>
    <row r="458">
      <c r="A458" s="10"/>
      <c r="B458" s="10"/>
      <c r="C458" s="10"/>
      <c r="D458" s="10"/>
      <c r="E458" s="29"/>
      <c r="F458" s="13"/>
      <c r="G458" s="13"/>
      <c r="H458" s="13"/>
      <c r="I458" s="13"/>
      <c r="J458" s="13"/>
      <c r="K458" s="13"/>
      <c r="L458" s="8"/>
    </row>
    <row r="459">
      <c r="A459" s="10"/>
      <c r="B459" s="10"/>
      <c r="C459" s="10"/>
      <c r="D459" s="10"/>
      <c r="E459" s="29"/>
      <c r="F459" s="13"/>
      <c r="G459" s="13"/>
      <c r="H459" s="13"/>
      <c r="I459" s="13"/>
      <c r="J459" s="13"/>
      <c r="K459" s="13"/>
      <c r="L459" s="8"/>
    </row>
    <row r="460">
      <c r="A460" s="10"/>
      <c r="B460" s="10"/>
      <c r="C460" s="10"/>
      <c r="D460" s="10"/>
      <c r="E460" s="29"/>
      <c r="F460" s="13"/>
      <c r="G460" s="13"/>
      <c r="H460" s="13"/>
      <c r="I460" s="13"/>
      <c r="J460" s="13"/>
      <c r="K460" s="13"/>
      <c r="L460" s="8"/>
    </row>
    <row r="461">
      <c r="A461" s="10"/>
      <c r="B461" s="10"/>
      <c r="C461" s="10"/>
      <c r="D461" s="10"/>
      <c r="E461" s="29"/>
      <c r="F461" s="13"/>
      <c r="G461" s="13"/>
      <c r="H461" s="13"/>
      <c r="I461" s="13"/>
      <c r="J461" s="13"/>
      <c r="K461" s="13"/>
      <c r="L461" s="8"/>
    </row>
    <row r="462">
      <c r="A462" s="10"/>
      <c r="B462" s="10"/>
      <c r="C462" s="10"/>
      <c r="D462" s="10"/>
      <c r="E462" s="29"/>
      <c r="F462" s="13"/>
      <c r="G462" s="13"/>
      <c r="H462" s="13"/>
      <c r="I462" s="13"/>
      <c r="J462" s="13"/>
      <c r="K462" s="13"/>
      <c r="L462" s="8"/>
    </row>
    <row r="463">
      <c r="A463" s="10"/>
      <c r="B463" s="10"/>
      <c r="C463" s="10"/>
      <c r="D463" s="10"/>
      <c r="E463" s="29"/>
      <c r="F463" s="13"/>
      <c r="G463" s="13"/>
      <c r="H463" s="13"/>
      <c r="I463" s="13"/>
      <c r="J463" s="13"/>
      <c r="K463" s="13"/>
      <c r="L463" s="8"/>
    </row>
    <row r="464">
      <c r="A464" s="10"/>
      <c r="B464" s="10"/>
      <c r="C464" s="10"/>
      <c r="D464" s="10"/>
      <c r="E464" s="29"/>
      <c r="F464" s="13"/>
      <c r="G464" s="13"/>
      <c r="H464" s="13"/>
      <c r="I464" s="13"/>
      <c r="J464" s="13"/>
      <c r="K464" s="13"/>
      <c r="L464" s="8"/>
    </row>
    <row r="465">
      <c r="A465" s="10"/>
      <c r="B465" s="10"/>
      <c r="C465" s="10"/>
      <c r="D465" s="10"/>
      <c r="E465" s="29"/>
      <c r="F465" s="13"/>
      <c r="G465" s="13"/>
      <c r="H465" s="13"/>
      <c r="I465" s="13"/>
      <c r="J465" s="13"/>
      <c r="K465" s="13"/>
      <c r="L465" s="8"/>
    </row>
    <row r="466">
      <c r="A466" s="10"/>
      <c r="B466" s="10"/>
      <c r="C466" s="10"/>
      <c r="D466" s="10"/>
      <c r="E466" s="29"/>
      <c r="F466" s="13"/>
      <c r="G466" s="13"/>
      <c r="H466" s="13"/>
      <c r="I466" s="13"/>
      <c r="J466" s="13"/>
      <c r="K466" s="13"/>
      <c r="L466" s="8"/>
    </row>
    <row r="467">
      <c r="A467" s="10"/>
      <c r="B467" s="10"/>
      <c r="C467" s="10"/>
      <c r="D467" s="10"/>
      <c r="E467" s="29"/>
      <c r="F467" s="13"/>
      <c r="G467" s="13"/>
      <c r="H467" s="13"/>
      <c r="I467" s="13"/>
      <c r="J467" s="13"/>
      <c r="K467" s="13"/>
      <c r="L467" s="8"/>
    </row>
    <row r="468">
      <c r="A468" s="10"/>
      <c r="B468" s="10"/>
      <c r="C468" s="10"/>
      <c r="D468" s="10"/>
      <c r="E468" s="29"/>
      <c r="F468" s="13"/>
      <c r="G468" s="13"/>
      <c r="H468" s="13"/>
      <c r="I468" s="13"/>
      <c r="J468" s="13"/>
      <c r="K468" s="13"/>
      <c r="L468" s="8"/>
    </row>
    <row r="469">
      <c r="A469" s="10"/>
      <c r="B469" s="10"/>
      <c r="C469" s="10"/>
      <c r="D469" s="10"/>
      <c r="E469" s="29"/>
      <c r="F469" s="13"/>
      <c r="G469" s="13"/>
      <c r="H469" s="13"/>
      <c r="I469" s="13"/>
      <c r="J469" s="13"/>
      <c r="K469" s="13"/>
      <c r="L469" s="8"/>
    </row>
    <row r="470">
      <c r="A470" s="10"/>
      <c r="B470" s="10"/>
      <c r="C470" s="10"/>
      <c r="D470" s="10"/>
      <c r="E470" s="29"/>
      <c r="F470" s="13"/>
      <c r="G470" s="13"/>
      <c r="H470" s="13"/>
      <c r="I470" s="13"/>
      <c r="J470" s="13"/>
      <c r="K470" s="13"/>
      <c r="L470" s="8"/>
    </row>
    <row r="471">
      <c r="A471" s="10"/>
      <c r="B471" s="10"/>
      <c r="C471" s="10"/>
      <c r="D471" s="10"/>
      <c r="E471" s="29"/>
      <c r="F471" s="13"/>
      <c r="G471" s="13"/>
      <c r="H471" s="13"/>
      <c r="I471" s="13"/>
      <c r="J471" s="13"/>
      <c r="K471" s="13"/>
      <c r="L471" s="8"/>
    </row>
    <row r="472">
      <c r="A472" s="10"/>
      <c r="B472" s="10"/>
      <c r="C472" s="10"/>
      <c r="D472" s="10"/>
      <c r="E472" s="29"/>
      <c r="F472" s="13"/>
      <c r="G472" s="13"/>
      <c r="H472" s="13"/>
      <c r="I472" s="13"/>
      <c r="J472" s="13"/>
      <c r="K472" s="13"/>
      <c r="L472" s="8"/>
    </row>
    <row r="473">
      <c r="A473" s="10"/>
      <c r="B473" s="10"/>
      <c r="C473" s="10"/>
      <c r="D473" s="10"/>
      <c r="E473" s="29"/>
      <c r="F473" s="13"/>
      <c r="G473" s="13"/>
      <c r="H473" s="13"/>
      <c r="I473" s="13"/>
      <c r="J473" s="13"/>
      <c r="K473" s="13"/>
      <c r="L473" s="8"/>
    </row>
    <row r="474">
      <c r="A474" s="10"/>
      <c r="B474" s="10"/>
      <c r="C474" s="10"/>
      <c r="D474" s="10"/>
      <c r="E474" s="29"/>
      <c r="F474" s="13"/>
      <c r="G474" s="13"/>
      <c r="H474" s="13"/>
      <c r="I474" s="13"/>
      <c r="J474" s="13"/>
      <c r="K474" s="13"/>
      <c r="L474" s="8"/>
    </row>
    <row r="475">
      <c r="A475" s="10"/>
      <c r="B475" s="10"/>
      <c r="C475" s="10"/>
      <c r="D475" s="10"/>
      <c r="E475" s="29"/>
      <c r="F475" s="13"/>
      <c r="G475" s="13"/>
      <c r="H475" s="13"/>
      <c r="I475" s="13"/>
      <c r="J475" s="13"/>
      <c r="K475" s="13"/>
      <c r="L475" s="8"/>
    </row>
    <row r="476">
      <c r="A476" s="10"/>
      <c r="B476" s="10"/>
      <c r="C476" s="10"/>
      <c r="D476" s="10"/>
      <c r="E476" s="29"/>
      <c r="F476" s="13"/>
      <c r="G476" s="13"/>
      <c r="H476" s="13"/>
      <c r="I476" s="13"/>
      <c r="J476" s="13"/>
      <c r="K476" s="13"/>
      <c r="L476" s="8"/>
    </row>
    <row r="477">
      <c r="A477" s="10"/>
      <c r="B477" s="10"/>
      <c r="C477" s="10"/>
      <c r="D477" s="10"/>
      <c r="E477" s="29"/>
      <c r="F477" s="13"/>
      <c r="G477" s="13"/>
      <c r="H477" s="13"/>
      <c r="I477" s="13"/>
      <c r="J477" s="13"/>
      <c r="K477" s="13"/>
      <c r="L477" s="8"/>
    </row>
    <row r="478">
      <c r="A478" s="10"/>
      <c r="B478" s="10"/>
      <c r="C478" s="10"/>
      <c r="D478" s="10"/>
      <c r="E478" s="29"/>
      <c r="F478" s="13"/>
      <c r="G478" s="13"/>
      <c r="H478" s="13"/>
      <c r="I478" s="13"/>
      <c r="J478" s="13"/>
      <c r="K478" s="13"/>
      <c r="L478" s="8"/>
    </row>
    <row r="479">
      <c r="A479" s="10"/>
      <c r="B479" s="10"/>
      <c r="C479" s="10"/>
      <c r="D479" s="10"/>
      <c r="E479" s="29"/>
      <c r="F479" s="13"/>
      <c r="G479" s="13"/>
      <c r="H479" s="13"/>
      <c r="I479" s="13"/>
      <c r="J479" s="13"/>
      <c r="K479" s="13"/>
      <c r="L479" s="8"/>
    </row>
    <row r="480">
      <c r="A480" s="10"/>
      <c r="B480" s="10"/>
      <c r="C480" s="10"/>
      <c r="D480" s="10"/>
      <c r="E480" s="29"/>
      <c r="F480" s="13"/>
      <c r="G480" s="13"/>
      <c r="H480" s="13"/>
      <c r="I480" s="13"/>
      <c r="J480" s="13"/>
      <c r="K480" s="13"/>
      <c r="L480" s="8"/>
    </row>
    <row r="481">
      <c r="A481" s="10"/>
      <c r="B481" s="10"/>
      <c r="C481" s="10"/>
      <c r="D481" s="10"/>
      <c r="E481" s="29"/>
      <c r="F481" s="13"/>
      <c r="G481" s="13"/>
      <c r="H481" s="13"/>
      <c r="I481" s="13"/>
      <c r="J481" s="13"/>
      <c r="K481" s="13"/>
      <c r="L481" s="8"/>
    </row>
    <row r="482">
      <c r="A482" s="10"/>
      <c r="B482" s="10"/>
      <c r="C482" s="10"/>
      <c r="D482" s="10"/>
      <c r="E482" s="29"/>
      <c r="F482" s="13"/>
      <c r="G482" s="13"/>
      <c r="H482" s="13"/>
      <c r="I482" s="13"/>
      <c r="J482" s="13"/>
      <c r="K482" s="13"/>
      <c r="L482" s="8"/>
    </row>
    <row r="483">
      <c r="A483" s="10"/>
      <c r="B483" s="10"/>
      <c r="C483" s="10"/>
      <c r="D483" s="10"/>
      <c r="E483" s="29"/>
      <c r="F483" s="13"/>
      <c r="G483" s="13"/>
      <c r="H483" s="13"/>
      <c r="I483" s="13"/>
      <c r="J483" s="13"/>
      <c r="K483" s="13"/>
      <c r="L483" s="8"/>
    </row>
    <row r="484">
      <c r="A484" s="10"/>
      <c r="B484" s="10"/>
      <c r="C484" s="10"/>
      <c r="D484" s="10"/>
      <c r="E484" s="29"/>
      <c r="F484" s="13"/>
      <c r="G484" s="13"/>
      <c r="H484" s="13"/>
      <c r="I484" s="13"/>
      <c r="J484" s="13"/>
      <c r="K484" s="13"/>
      <c r="L484" s="8"/>
    </row>
    <row r="485">
      <c r="A485" s="10"/>
      <c r="B485" s="10"/>
      <c r="C485" s="10"/>
      <c r="D485" s="10"/>
      <c r="E485" s="29"/>
      <c r="F485" s="13"/>
      <c r="G485" s="13"/>
      <c r="H485" s="13"/>
      <c r="I485" s="13"/>
      <c r="J485" s="13"/>
      <c r="K485" s="13"/>
      <c r="L485" s="8"/>
    </row>
    <row r="486">
      <c r="A486" s="10"/>
      <c r="B486" s="10"/>
      <c r="C486" s="10"/>
      <c r="D486" s="10"/>
      <c r="E486" s="29"/>
      <c r="F486" s="13"/>
      <c r="G486" s="13"/>
      <c r="H486" s="13"/>
      <c r="I486" s="13"/>
      <c r="J486" s="13"/>
      <c r="K486" s="13"/>
      <c r="L486" s="8"/>
    </row>
    <row r="487">
      <c r="A487" s="10"/>
      <c r="B487" s="10"/>
      <c r="C487" s="10"/>
      <c r="D487" s="10"/>
      <c r="E487" s="29"/>
      <c r="F487" s="13"/>
      <c r="G487" s="13"/>
      <c r="H487" s="13"/>
      <c r="I487" s="13"/>
      <c r="J487" s="13"/>
      <c r="K487" s="13"/>
      <c r="L487" s="8"/>
    </row>
    <row r="488">
      <c r="A488" s="10"/>
      <c r="B488" s="10"/>
      <c r="C488" s="10"/>
      <c r="D488" s="10"/>
      <c r="E488" s="29"/>
      <c r="F488" s="13"/>
      <c r="G488" s="13"/>
      <c r="H488" s="13"/>
      <c r="I488" s="13"/>
      <c r="J488" s="13"/>
      <c r="K488" s="13"/>
      <c r="L488" s="8"/>
    </row>
    <row r="489">
      <c r="A489" s="10"/>
      <c r="B489" s="10"/>
      <c r="C489" s="10"/>
      <c r="D489" s="10"/>
      <c r="E489" s="29"/>
      <c r="F489" s="13"/>
      <c r="G489" s="13"/>
      <c r="H489" s="13"/>
      <c r="I489" s="13"/>
      <c r="J489" s="13"/>
      <c r="K489" s="13"/>
      <c r="L489" s="8"/>
    </row>
    <row r="490">
      <c r="A490" s="10"/>
      <c r="B490" s="10"/>
      <c r="C490" s="10"/>
      <c r="D490" s="10"/>
      <c r="E490" s="29"/>
      <c r="F490" s="13"/>
      <c r="G490" s="13"/>
      <c r="H490" s="13"/>
      <c r="I490" s="13"/>
      <c r="J490" s="13"/>
      <c r="K490" s="13"/>
      <c r="L490" s="8"/>
    </row>
    <row r="491">
      <c r="A491" s="10"/>
      <c r="B491" s="10"/>
      <c r="C491" s="10"/>
      <c r="D491" s="10"/>
      <c r="E491" s="29"/>
      <c r="F491" s="13"/>
      <c r="G491" s="13"/>
      <c r="H491" s="13"/>
      <c r="I491" s="13"/>
      <c r="J491" s="13"/>
      <c r="K491" s="13"/>
      <c r="L491" s="8"/>
    </row>
    <row r="492">
      <c r="A492" s="10"/>
      <c r="B492" s="10"/>
      <c r="C492" s="10"/>
      <c r="D492" s="10"/>
      <c r="E492" s="29"/>
      <c r="F492" s="13"/>
      <c r="G492" s="13"/>
      <c r="H492" s="13"/>
      <c r="I492" s="13"/>
      <c r="J492" s="13"/>
      <c r="K492" s="13"/>
      <c r="L492" s="8"/>
    </row>
    <row r="493">
      <c r="A493" s="10"/>
      <c r="B493" s="10"/>
      <c r="C493" s="10"/>
      <c r="D493" s="10"/>
      <c r="E493" s="29"/>
      <c r="F493" s="13"/>
      <c r="G493" s="13"/>
      <c r="H493" s="13"/>
      <c r="I493" s="13"/>
      <c r="J493" s="13"/>
      <c r="K493" s="13"/>
      <c r="L493" s="8"/>
    </row>
    <row r="494">
      <c r="A494" s="10"/>
      <c r="B494" s="10"/>
      <c r="C494" s="10"/>
      <c r="D494" s="10"/>
      <c r="E494" s="29"/>
      <c r="F494" s="13"/>
      <c r="G494" s="13"/>
      <c r="H494" s="13"/>
      <c r="I494" s="13"/>
      <c r="J494" s="13"/>
      <c r="K494" s="13"/>
      <c r="L494" s="8"/>
    </row>
    <row r="495">
      <c r="A495" s="10"/>
      <c r="B495" s="10"/>
      <c r="C495" s="10"/>
      <c r="D495" s="10"/>
      <c r="E495" s="29"/>
      <c r="F495" s="13"/>
      <c r="G495" s="13"/>
      <c r="H495" s="13"/>
      <c r="I495" s="13"/>
      <c r="J495" s="13"/>
      <c r="K495" s="13"/>
      <c r="L495" s="8"/>
    </row>
    <row r="496">
      <c r="A496" s="10"/>
      <c r="B496" s="10"/>
      <c r="C496" s="10"/>
      <c r="D496" s="10"/>
      <c r="E496" s="29"/>
      <c r="F496" s="13"/>
      <c r="G496" s="13"/>
      <c r="H496" s="13"/>
      <c r="I496" s="13"/>
      <c r="J496" s="13"/>
      <c r="K496" s="13"/>
      <c r="L496" s="8"/>
    </row>
    <row r="497">
      <c r="A497" s="10"/>
      <c r="B497" s="10"/>
      <c r="C497" s="10"/>
      <c r="D497" s="10"/>
      <c r="E497" s="29"/>
      <c r="F497" s="13"/>
      <c r="G497" s="13"/>
      <c r="H497" s="13"/>
      <c r="I497" s="13"/>
      <c r="J497" s="13"/>
      <c r="K497" s="13"/>
      <c r="L497" s="8"/>
    </row>
    <row r="498">
      <c r="A498" s="10"/>
      <c r="B498" s="10"/>
      <c r="C498" s="10"/>
      <c r="D498" s="10"/>
      <c r="E498" s="29"/>
      <c r="F498" s="13"/>
      <c r="G498" s="13"/>
      <c r="H498" s="13"/>
      <c r="I498" s="13"/>
      <c r="J498" s="13"/>
      <c r="K498" s="13"/>
      <c r="L498" s="8"/>
    </row>
    <row r="499">
      <c r="A499" s="10"/>
      <c r="B499" s="10"/>
      <c r="C499" s="10"/>
      <c r="D499" s="10"/>
      <c r="E499" s="29"/>
      <c r="F499" s="13"/>
      <c r="G499" s="13"/>
      <c r="H499" s="13"/>
      <c r="I499" s="13"/>
      <c r="J499" s="13"/>
      <c r="K499" s="13"/>
      <c r="L499" s="8"/>
    </row>
    <row r="500">
      <c r="A500" s="10"/>
      <c r="B500" s="10"/>
      <c r="C500" s="10"/>
      <c r="D500" s="10"/>
      <c r="E500" s="29"/>
      <c r="F500" s="13"/>
      <c r="G500" s="13"/>
      <c r="H500" s="13"/>
      <c r="I500" s="13"/>
      <c r="J500" s="13"/>
      <c r="K500" s="13"/>
      <c r="L500" s="8"/>
    </row>
    <row r="501">
      <c r="A501" s="10"/>
      <c r="B501" s="10"/>
      <c r="C501" s="10"/>
      <c r="D501" s="10"/>
      <c r="E501" s="29"/>
      <c r="F501" s="13"/>
      <c r="G501" s="13"/>
      <c r="H501" s="13"/>
      <c r="I501" s="13"/>
      <c r="J501" s="13"/>
      <c r="K501" s="13"/>
      <c r="L501" s="8"/>
    </row>
    <row r="502">
      <c r="A502" s="10"/>
      <c r="B502" s="10"/>
      <c r="C502" s="10"/>
      <c r="D502" s="10"/>
      <c r="E502" s="29"/>
      <c r="F502" s="13"/>
      <c r="G502" s="13"/>
      <c r="H502" s="13"/>
      <c r="I502" s="13"/>
      <c r="J502" s="13"/>
      <c r="K502" s="13"/>
      <c r="L502" s="8"/>
    </row>
    <row r="503">
      <c r="A503" s="10"/>
      <c r="B503" s="10"/>
      <c r="C503" s="10"/>
      <c r="D503" s="10"/>
      <c r="E503" s="29"/>
      <c r="F503" s="13"/>
      <c r="G503" s="13"/>
      <c r="H503" s="13"/>
      <c r="I503" s="13"/>
      <c r="J503" s="13"/>
      <c r="K503" s="13"/>
      <c r="L503" s="8"/>
    </row>
    <row r="504">
      <c r="A504" s="10"/>
      <c r="B504" s="10"/>
      <c r="C504" s="10"/>
      <c r="D504" s="10"/>
      <c r="E504" s="29"/>
      <c r="F504" s="13"/>
      <c r="G504" s="13"/>
      <c r="H504" s="13"/>
      <c r="I504" s="13"/>
      <c r="J504" s="13"/>
      <c r="K504" s="13"/>
      <c r="L504" s="8"/>
    </row>
    <row r="505">
      <c r="A505" s="10"/>
      <c r="B505" s="10"/>
      <c r="C505" s="10"/>
      <c r="D505" s="10"/>
      <c r="E505" s="29"/>
      <c r="F505" s="13"/>
      <c r="G505" s="13"/>
      <c r="H505" s="13"/>
      <c r="I505" s="13"/>
      <c r="J505" s="13"/>
      <c r="K505" s="13"/>
      <c r="L505" s="8"/>
    </row>
    <row r="506">
      <c r="A506" s="10"/>
      <c r="B506" s="10"/>
      <c r="C506" s="10"/>
      <c r="D506" s="10"/>
      <c r="E506" s="29"/>
      <c r="F506" s="13"/>
      <c r="G506" s="13"/>
      <c r="H506" s="13"/>
      <c r="I506" s="13"/>
      <c r="J506" s="13"/>
      <c r="K506" s="13"/>
      <c r="L506" s="8"/>
    </row>
    <row r="507">
      <c r="A507" s="10"/>
      <c r="B507" s="10"/>
      <c r="C507" s="10"/>
      <c r="D507" s="10"/>
      <c r="E507" s="29"/>
      <c r="F507" s="13"/>
      <c r="G507" s="13"/>
      <c r="H507" s="13"/>
      <c r="I507" s="13"/>
      <c r="J507" s="13"/>
      <c r="K507" s="13"/>
      <c r="L507" s="8"/>
    </row>
    <row r="508">
      <c r="A508" s="10"/>
      <c r="B508" s="10"/>
      <c r="C508" s="10"/>
      <c r="D508" s="10"/>
      <c r="E508" s="29"/>
      <c r="F508" s="13"/>
      <c r="G508" s="13"/>
      <c r="H508" s="13"/>
      <c r="I508" s="13"/>
      <c r="J508" s="13"/>
      <c r="K508" s="13"/>
      <c r="L508" s="8"/>
    </row>
    <row r="509">
      <c r="A509" s="10"/>
      <c r="B509" s="10"/>
      <c r="C509" s="10"/>
      <c r="D509" s="10"/>
      <c r="E509" s="29"/>
      <c r="F509" s="13"/>
      <c r="G509" s="13"/>
      <c r="H509" s="13"/>
      <c r="I509" s="13"/>
      <c r="J509" s="13"/>
      <c r="K509" s="13"/>
      <c r="L509" s="8"/>
    </row>
    <row r="510">
      <c r="A510" s="10"/>
      <c r="B510" s="10"/>
      <c r="C510" s="10"/>
      <c r="D510" s="10"/>
      <c r="E510" s="29"/>
      <c r="F510" s="13"/>
      <c r="G510" s="13"/>
      <c r="H510" s="13"/>
      <c r="I510" s="13"/>
      <c r="J510" s="13"/>
      <c r="K510" s="13"/>
      <c r="L510" s="8"/>
    </row>
    <row r="511">
      <c r="A511" s="10"/>
      <c r="B511" s="10"/>
      <c r="C511" s="10"/>
      <c r="D511" s="10"/>
      <c r="E511" s="29"/>
      <c r="F511" s="13"/>
      <c r="G511" s="13"/>
      <c r="H511" s="13"/>
      <c r="I511" s="13"/>
      <c r="J511" s="13"/>
      <c r="K511" s="13"/>
      <c r="L511" s="8"/>
    </row>
    <row r="512">
      <c r="A512" s="10"/>
      <c r="B512" s="10"/>
      <c r="C512" s="10"/>
      <c r="D512" s="10"/>
      <c r="E512" s="29"/>
      <c r="F512" s="13"/>
      <c r="G512" s="13"/>
      <c r="H512" s="13"/>
      <c r="I512" s="13"/>
      <c r="J512" s="13"/>
      <c r="K512" s="13"/>
      <c r="L512" s="8"/>
    </row>
    <row r="513">
      <c r="A513" s="10"/>
      <c r="B513" s="10"/>
      <c r="C513" s="10"/>
      <c r="D513" s="10"/>
      <c r="E513" s="29"/>
      <c r="F513" s="13"/>
      <c r="G513" s="13"/>
      <c r="H513" s="13"/>
      <c r="I513" s="13"/>
      <c r="J513" s="13"/>
      <c r="K513" s="13"/>
      <c r="L513" s="8"/>
    </row>
    <row r="514">
      <c r="A514" s="10"/>
      <c r="B514" s="10"/>
      <c r="C514" s="10"/>
      <c r="D514" s="10"/>
      <c r="E514" s="29"/>
      <c r="F514" s="13"/>
      <c r="G514" s="13"/>
      <c r="H514" s="13"/>
      <c r="I514" s="13"/>
      <c r="J514" s="13"/>
      <c r="K514" s="13"/>
      <c r="L514" s="8"/>
    </row>
    <row r="515">
      <c r="A515" s="10"/>
      <c r="B515" s="10"/>
      <c r="C515" s="10"/>
      <c r="D515" s="10"/>
      <c r="E515" s="29"/>
      <c r="F515" s="13"/>
      <c r="G515" s="13"/>
      <c r="H515" s="13"/>
      <c r="I515" s="13"/>
      <c r="J515" s="13"/>
      <c r="K515" s="13"/>
      <c r="L515" s="8"/>
    </row>
    <row r="516">
      <c r="A516" s="10"/>
      <c r="B516" s="10"/>
      <c r="C516" s="10"/>
      <c r="D516" s="10"/>
      <c r="E516" s="29"/>
      <c r="F516" s="13"/>
      <c r="G516" s="13"/>
      <c r="H516" s="13"/>
      <c r="I516" s="13"/>
      <c r="J516" s="13"/>
      <c r="K516" s="13"/>
      <c r="L516" s="8"/>
    </row>
    <row r="517">
      <c r="A517" s="10"/>
      <c r="B517" s="10"/>
      <c r="C517" s="10"/>
      <c r="D517" s="10"/>
      <c r="E517" s="29"/>
      <c r="F517" s="13"/>
      <c r="G517" s="13"/>
      <c r="H517" s="13"/>
      <c r="I517" s="13"/>
      <c r="J517" s="13"/>
      <c r="K517" s="13"/>
      <c r="L517" s="8"/>
    </row>
    <row r="518">
      <c r="A518" s="10"/>
      <c r="B518" s="10"/>
      <c r="C518" s="10"/>
      <c r="D518" s="10"/>
      <c r="E518" s="29"/>
      <c r="F518" s="13"/>
      <c r="G518" s="13"/>
      <c r="H518" s="13"/>
      <c r="I518" s="13"/>
      <c r="J518" s="13"/>
      <c r="K518" s="13"/>
      <c r="L518" s="8"/>
    </row>
    <row r="519">
      <c r="A519" s="10"/>
      <c r="B519" s="10"/>
      <c r="C519" s="10"/>
      <c r="D519" s="10"/>
      <c r="E519" s="29"/>
      <c r="F519" s="13"/>
      <c r="G519" s="13"/>
      <c r="H519" s="13"/>
      <c r="I519" s="13"/>
      <c r="J519" s="13"/>
      <c r="K519" s="13"/>
      <c r="L519" s="8"/>
    </row>
    <row r="520">
      <c r="A520" s="10"/>
      <c r="B520" s="10"/>
      <c r="C520" s="10"/>
      <c r="D520" s="10"/>
      <c r="E520" s="29"/>
      <c r="F520" s="13"/>
      <c r="G520" s="13"/>
      <c r="H520" s="13"/>
      <c r="I520" s="13"/>
      <c r="J520" s="13"/>
      <c r="K520" s="13"/>
      <c r="L520" s="8"/>
    </row>
    <row r="521">
      <c r="A521" s="10"/>
      <c r="B521" s="10"/>
      <c r="C521" s="10"/>
      <c r="D521" s="10"/>
      <c r="E521" s="29"/>
      <c r="F521" s="13"/>
      <c r="G521" s="13"/>
      <c r="H521" s="13"/>
      <c r="I521" s="13"/>
      <c r="J521" s="13"/>
      <c r="K521" s="13"/>
      <c r="L521" s="8"/>
    </row>
    <row r="522">
      <c r="A522" s="10"/>
      <c r="B522" s="10"/>
      <c r="C522" s="10"/>
      <c r="D522" s="10"/>
      <c r="E522" s="29"/>
      <c r="F522" s="13"/>
      <c r="G522" s="13"/>
      <c r="H522" s="13"/>
      <c r="I522" s="13"/>
      <c r="J522" s="13"/>
      <c r="K522" s="13"/>
      <c r="L522" s="8"/>
    </row>
    <row r="523">
      <c r="A523" s="10"/>
      <c r="B523" s="10"/>
      <c r="C523" s="10"/>
      <c r="D523" s="10"/>
      <c r="E523" s="29"/>
      <c r="F523" s="13"/>
      <c r="G523" s="13"/>
      <c r="H523" s="13"/>
      <c r="I523" s="13"/>
      <c r="J523" s="13"/>
      <c r="K523" s="13"/>
      <c r="L523" s="8"/>
    </row>
    <row r="524">
      <c r="A524" s="10"/>
      <c r="B524" s="10"/>
      <c r="C524" s="10"/>
      <c r="D524" s="10"/>
      <c r="E524" s="29"/>
      <c r="F524" s="13"/>
      <c r="G524" s="13"/>
      <c r="H524" s="13"/>
      <c r="I524" s="13"/>
      <c r="J524" s="13"/>
      <c r="K524" s="13"/>
      <c r="L524" s="8"/>
    </row>
    <row r="525">
      <c r="A525" s="10"/>
      <c r="B525" s="10"/>
      <c r="C525" s="10"/>
      <c r="D525" s="10"/>
      <c r="E525" s="29"/>
      <c r="F525" s="13"/>
      <c r="G525" s="13"/>
      <c r="H525" s="13"/>
      <c r="I525" s="13"/>
      <c r="J525" s="13"/>
      <c r="K525" s="13"/>
      <c r="L525" s="8"/>
    </row>
    <row r="526">
      <c r="A526" s="10"/>
      <c r="B526" s="10"/>
      <c r="C526" s="10"/>
      <c r="D526" s="10"/>
      <c r="E526" s="29"/>
      <c r="F526" s="13"/>
      <c r="G526" s="13"/>
      <c r="H526" s="13"/>
      <c r="I526" s="13"/>
      <c r="J526" s="13"/>
      <c r="K526" s="13"/>
      <c r="L526" s="8"/>
    </row>
    <row r="527">
      <c r="A527" s="10"/>
      <c r="B527" s="10"/>
      <c r="C527" s="10"/>
      <c r="D527" s="10"/>
      <c r="E527" s="29"/>
      <c r="F527" s="13"/>
      <c r="G527" s="13"/>
      <c r="H527" s="13"/>
      <c r="I527" s="13"/>
      <c r="J527" s="13"/>
      <c r="K527" s="13"/>
      <c r="L527" s="8"/>
    </row>
    <row r="528">
      <c r="A528" s="10"/>
      <c r="B528" s="10"/>
      <c r="C528" s="10"/>
      <c r="D528" s="10"/>
      <c r="E528" s="29"/>
      <c r="F528" s="13"/>
      <c r="G528" s="13"/>
      <c r="H528" s="13"/>
      <c r="I528" s="13"/>
      <c r="J528" s="13"/>
      <c r="K528" s="13"/>
      <c r="L528" s="8"/>
    </row>
    <row r="529">
      <c r="A529" s="10"/>
      <c r="B529" s="10"/>
      <c r="C529" s="10"/>
      <c r="D529" s="10"/>
      <c r="E529" s="29"/>
      <c r="F529" s="13"/>
      <c r="G529" s="13"/>
      <c r="H529" s="13"/>
      <c r="I529" s="13"/>
      <c r="J529" s="13"/>
      <c r="K529" s="13"/>
      <c r="L529" s="8"/>
    </row>
    <row r="530">
      <c r="A530" s="10"/>
      <c r="B530" s="10"/>
      <c r="C530" s="10"/>
      <c r="D530" s="10"/>
      <c r="E530" s="29"/>
      <c r="F530" s="13"/>
      <c r="G530" s="13"/>
      <c r="H530" s="13"/>
      <c r="I530" s="13"/>
      <c r="J530" s="13"/>
      <c r="K530" s="13"/>
      <c r="L530" s="8"/>
    </row>
    <row r="531">
      <c r="A531" s="10"/>
      <c r="B531" s="10"/>
      <c r="C531" s="10"/>
      <c r="D531" s="10"/>
      <c r="E531" s="29"/>
      <c r="F531" s="13"/>
      <c r="G531" s="13"/>
      <c r="H531" s="13"/>
      <c r="I531" s="13"/>
      <c r="J531" s="13"/>
      <c r="K531" s="13"/>
      <c r="L531" s="8"/>
    </row>
    <row r="532">
      <c r="A532" s="10"/>
      <c r="B532" s="10"/>
      <c r="C532" s="10"/>
      <c r="D532" s="10"/>
      <c r="E532" s="29"/>
      <c r="F532" s="13"/>
      <c r="G532" s="13"/>
      <c r="H532" s="13"/>
      <c r="I532" s="13"/>
      <c r="J532" s="13"/>
      <c r="K532" s="13"/>
      <c r="L532" s="8"/>
    </row>
    <row r="533">
      <c r="A533" s="10"/>
      <c r="B533" s="10"/>
      <c r="C533" s="10"/>
      <c r="D533" s="10"/>
      <c r="E533" s="29"/>
      <c r="F533" s="13"/>
      <c r="G533" s="13"/>
      <c r="H533" s="13"/>
      <c r="I533" s="13"/>
      <c r="J533" s="13"/>
      <c r="K533" s="13"/>
      <c r="L533" s="8"/>
    </row>
    <row r="534">
      <c r="A534" s="10"/>
      <c r="B534" s="10"/>
      <c r="C534" s="10"/>
      <c r="D534" s="10"/>
      <c r="E534" s="29"/>
      <c r="F534" s="13"/>
      <c r="G534" s="13"/>
      <c r="H534" s="13"/>
      <c r="I534" s="13"/>
      <c r="J534" s="13"/>
      <c r="K534" s="13"/>
      <c r="L534" s="8"/>
    </row>
    <row r="535">
      <c r="A535" s="10"/>
      <c r="B535" s="10"/>
      <c r="C535" s="10"/>
      <c r="D535" s="10"/>
      <c r="E535" s="29"/>
      <c r="F535" s="13"/>
      <c r="G535" s="13"/>
      <c r="H535" s="13"/>
      <c r="I535" s="13"/>
      <c r="J535" s="13"/>
      <c r="K535" s="13"/>
      <c r="L535" s="8"/>
    </row>
    <row r="536">
      <c r="A536" s="10"/>
      <c r="B536" s="10"/>
      <c r="C536" s="10"/>
      <c r="D536" s="10"/>
      <c r="E536" s="29"/>
      <c r="F536" s="13"/>
      <c r="G536" s="13"/>
      <c r="H536" s="13"/>
      <c r="I536" s="13"/>
      <c r="J536" s="13"/>
      <c r="K536" s="13"/>
      <c r="L536" s="8"/>
    </row>
    <row r="537">
      <c r="A537" s="10"/>
      <c r="B537" s="10"/>
      <c r="C537" s="10"/>
      <c r="D537" s="10"/>
      <c r="E537" s="29"/>
      <c r="F537" s="13"/>
      <c r="G537" s="13"/>
      <c r="H537" s="13"/>
      <c r="I537" s="13"/>
      <c r="J537" s="13"/>
      <c r="K537" s="13"/>
      <c r="L537" s="8"/>
    </row>
    <row r="538">
      <c r="A538" s="10"/>
      <c r="B538" s="10"/>
      <c r="C538" s="10"/>
      <c r="D538" s="10"/>
      <c r="E538" s="29"/>
      <c r="F538" s="13"/>
      <c r="G538" s="13"/>
      <c r="H538" s="13"/>
      <c r="I538" s="13"/>
      <c r="J538" s="13"/>
      <c r="K538" s="13"/>
      <c r="L538" s="8"/>
    </row>
    <row r="539">
      <c r="A539" s="10"/>
      <c r="B539" s="10"/>
      <c r="C539" s="10"/>
      <c r="D539" s="10"/>
      <c r="E539" s="29"/>
      <c r="F539" s="13"/>
      <c r="G539" s="13"/>
      <c r="H539" s="13"/>
      <c r="I539" s="13"/>
      <c r="J539" s="13"/>
      <c r="K539" s="13"/>
      <c r="L539" s="8"/>
    </row>
    <row r="540">
      <c r="A540" s="10"/>
      <c r="B540" s="10"/>
      <c r="C540" s="10"/>
      <c r="D540" s="10"/>
      <c r="E540" s="29"/>
      <c r="F540" s="13"/>
      <c r="G540" s="13"/>
      <c r="H540" s="13"/>
      <c r="I540" s="13"/>
      <c r="J540" s="13"/>
      <c r="K540" s="13"/>
      <c r="L540" s="8"/>
    </row>
    <row r="541">
      <c r="A541" s="10"/>
      <c r="B541" s="10"/>
      <c r="C541" s="10"/>
      <c r="D541" s="10"/>
      <c r="E541" s="29"/>
      <c r="F541" s="13"/>
      <c r="G541" s="13"/>
      <c r="H541" s="13"/>
      <c r="I541" s="13"/>
      <c r="J541" s="13"/>
      <c r="K541" s="13"/>
      <c r="L541" s="8"/>
    </row>
    <row r="542">
      <c r="A542" s="10"/>
      <c r="B542" s="10"/>
      <c r="C542" s="10"/>
      <c r="D542" s="10"/>
      <c r="E542" s="29"/>
      <c r="F542" s="13"/>
      <c r="G542" s="13"/>
      <c r="H542" s="13"/>
      <c r="I542" s="13"/>
      <c r="J542" s="13"/>
      <c r="K542" s="13"/>
      <c r="L542" s="8"/>
    </row>
    <row r="543">
      <c r="A543" s="10"/>
      <c r="B543" s="10"/>
      <c r="C543" s="10"/>
      <c r="D543" s="10"/>
      <c r="E543" s="29"/>
      <c r="F543" s="13"/>
      <c r="G543" s="13"/>
      <c r="H543" s="13"/>
      <c r="I543" s="13"/>
      <c r="J543" s="13"/>
      <c r="K543" s="13"/>
      <c r="L543" s="8"/>
    </row>
    <row r="544">
      <c r="A544" s="10"/>
      <c r="B544" s="10"/>
      <c r="C544" s="10"/>
      <c r="D544" s="10"/>
      <c r="E544" s="29"/>
      <c r="F544" s="13"/>
      <c r="G544" s="13"/>
      <c r="H544" s="13"/>
      <c r="I544" s="13"/>
      <c r="J544" s="13"/>
      <c r="K544" s="13"/>
      <c r="L544" s="8"/>
    </row>
    <row r="545">
      <c r="A545" s="10"/>
      <c r="B545" s="10"/>
      <c r="C545" s="10"/>
      <c r="D545" s="10"/>
      <c r="E545" s="29"/>
      <c r="F545" s="13"/>
      <c r="G545" s="13"/>
      <c r="H545" s="13"/>
      <c r="I545" s="13"/>
      <c r="J545" s="13"/>
      <c r="K545" s="13"/>
      <c r="L545" s="8"/>
    </row>
    <row r="546">
      <c r="A546" s="10"/>
      <c r="B546" s="10"/>
      <c r="C546" s="10"/>
      <c r="D546" s="10"/>
      <c r="E546" s="29"/>
      <c r="F546" s="13"/>
      <c r="G546" s="13"/>
      <c r="H546" s="13"/>
      <c r="I546" s="13"/>
      <c r="J546" s="13"/>
      <c r="K546" s="13"/>
      <c r="L546" s="8"/>
    </row>
    <row r="547">
      <c r="A547" s="10"/>
      <c r="B547" s="10"/>
      <c r="C547" s="10"/>
      <c r="D547" s="10"/>
      <c r="E547" s="29"/>
      <c r="F547" s="13"/>
      <c r="G547" s="13"/>
      <c r="H547" s="13"/>
      <c r="I547" s="13"/>
      <c r="J547" s="13"/>
      <c r="K547" s="13"/>
      <c r="L547" s="8"/>
    </row>
    <row r="548">
      <c r="A548" s="10"/>
      <c r="B548" s="10"/>
      <c r="C548" s="10"/>
      <c r="D548" s="10"/>
      <c r="E548" s="29"/>
      <c r="F548" s="13"/>
      <c r="G548" s="13"/>
      <c r="H548" s="13"/>
      <c r="I548" s="13"/>
      <c r="J548" s="13"/>
      <c r="K548" s="13"/>
      <c r="L548" s="8"/>
    </row>
    <row r="549">
      <c r="A549" s="10"/>
      <c r="B549" s="10"/>
      <c r="C549" s="10"/>
      <c r="D549" s="10"/>
      <c r="E549" s="29"/>
      <c r="F549" s="13"/>
      <c r="G549" s="13"/>
      <c r="H549" s="13"/>
      <c r="I549" s="13"/>
      <c r="J549" s="13"/>
      <c r="K549" s="13"/>
      <c r="L549" s="8"/>
    </row>
    <row r="550">
      <c r="A550" s="10"/>
      <c r="B550" s="10"/>
      <c r="C550" s="10"/>
      <c r="D550" s="10"/>
      <c r="E550" s="29"/>
      <c r="F550" s="13"/>
      <c r="G550" s="13"/>
      <c r="H550" s="13"/>
      <c r="I550" s="13"/>
      <c r="J550" s="13"/>
      <c r="K550" s="13"/>
      <c r="L550" s="8"/>
    </row>
    <row r="551">
      <c r="A551" s="10"/>
      <c r="B551" s="10"/>
      <c r="C551" s="10"/>
      <c r="D551" s="10"/>
      <c r="E551" s="29"/>
      <c r="F551" s="13"/>
      <c r="G551" s="13"/>
      <c r="H551" s="13"/>
      <c r="I551" s="13"/>
      <c r="J551" s="13"/>
      <c r="K551" s="13"/>
      <c r="L551" s="8"/>
    </row>
    <row r="552">
      <c r="A552" s="10"/>
      <c r="B552" s="10"/>
      <c r="C552" s="10"/>
      <c r="D552" s="10"/>
      <c r="E552" s="29"/>
      <c r="F552" s="13"/>
      <c r="G552" s="13"/>
      <c r="H552" s="13"/>
      <c r="I552" s="13"/>
      <c r="J552" s="13"/>
      <c r="K552" s="13"/>
      <c r="L552" s="8"/>
    </row>
    <row r="553">
      <c r="A553" s="10"/>
      <c r="B553" s="10"/>
      <c r="C553" s="10"/>
      <c r="D553" s="10"/>
      <c r="E553" s="29"/>
      <c r="F553" s="13"/>
      <c r="G553" s="13"/>
      <c r="H553" s="13"/>
      <c r="I553" s="13"/>
      <c r="J553" s="13"/>
      <c r="K553" s="13"/>
      <c r="L553" s="8"/>
    </row>
    <row r="554">
      <c r="A554" s="10"/>
      <c r="B554" s="10"/>
      <c r="C554" s="10"/>
      <c r="D554" s="10"/>
      <c r="E554" s="29"/>
      <c r="F554" s="13"/>
      <c r="G554" s="13"/>
      <c r="H554" s="13"/>
      <c r="I554" s="13"/>
      <c r="J554" s="13"/>
      <c r="K554" s="13"/>
      <c r="L554" s="8"/>
    </row>
    <row r="555">
      <c r="A555" s="10"/>
      <c r="B555" s="10"/>
      <c r="C555" s="10"/>
      <c r="D555" s="10"/>
      <c r="E555" s="29"/>
      <c r="F555" s="13"/>
      <c r="G555" s="13"/>
      <c r="H555" s="13"/>
      <c r="I555" s="13"/>
      <c r="J555" s="13"/>
      <c r="K555" s="13"/>
      <c r="L555" s="8"/>
    </row>
    <row r="556">
      <c r="A556" s="10"/>
      <c r="B556" s="10"/>
      <c r="C556" s="10"/>
      <c r="D556" s="10"/>
      <c r="E556" s="29"/>
      <c r="F556" s="13"/>
      <c r="G556" s="13"/>
      <c r="H556" s="13"/>
      <c r="I556" s="13"/>
      <c r="J556" s="13"/>
      <c r="K556" s="13"/>
      <c r="L556" s="8"/>
    </row>
    <row r="557">
      <c r="A557" s="10"/>
      <c r="B557" s="10"/>
      <c r="C557" s="10"/>
      <c r="D557" s="10"/>
      <c r="E557" s="29"/>
      <c r="F557" s="13"/>
      <c r="G557" s="13"/>
      <c r="H557" s="13"/>
      <c r="I557" s="13"/>
      <c r="J557" s="13"/>
      <c r="K557" s="13"/>
      <c r="L557" s="8"/>
    </row>
    <row r="558">
      <c r="A558" s="10"/>
      <c r="B558" s="10"/>
      <c r="C558" s="10"/>
      <c r="D558" s="10"/>
      <c r="E558" s="29"/>
      <c r="F558" s="13"/>
      <c r="G558" s="13"/>
      <c r="H558" s="13"/>
      <c r="I558" s="13"/>
      <c r="J558" s="13"/>
      <c r="K558" s="13"/>
      <c r="L558" s="8"/>
    </row>
    <row r="559">
      <c r="A559" s="10"/>
      <c r="B559" s="10"/>
      <c r="C559" s="10"/>
      <c r="D559" s="10"/>
      <c r="E559" s="29"/>
      <c r="F559" s="13"/>
      <c r="G559" s="13"/>
      <c r="H559" s="13"/>
      <c r="I559" s="13"/>
      <c r="J559" s="13"/>
      <c r="K559" s="13"/>
      <c r="L559" s="8"/>
    </row>
    <row r="560">
      <c r="A560" s="10"/>
      <c r="B560" s="10"/>
      <c r="C560" s="10"/>
      <c r="D560" s="10"/>
      <c r="E560" s="29"/>
      <c r="F560" s="13"/>
      <c r="G560" s="13"/>
      <c r="H560" s="13"/>
      <c r="I560" s="13"/>
      <c r="J560" s="13"/>
      <c r="K560" s="13"/>
      <c r="L560" s="8"/>
    </row>
    <row r="561">
      <c r="A561" s="10"/>
      <c r="B561" s="10"/>
      <c r="C561" s="10"/>
      <c r="D561" s="10"/>
      <c r="E561" s="29"/>
      <c r="F561" s="13"/>
      <c r="G561" s="13"/>
      <c r="H561" s="13"/>
      <c r="I561" s="13"/>
      <c r="J561" s="13"/>
      <c r="K561" s="13"/>
      <c r="L561" s="8"/>
    </row>
    <row r="562">
      <c r="A562" s="10"/>
      <c r="B562" s="10"/>
      <c r="C562" s="10"/>
      <c r="D562" s="10"/>
      <c r="E562" s="29"/>
      <c r="F562" s="13"/>
      <c r="G562" s="13"/>
      <c r="H562" s="13"/>
      <c r="I562" s="13"/>
      <c r="J562" s="13"/>
      <c r="K562" s="13"/>
      <c r="L562" s="8"/>
    </row>
    <row r="563">
      <c r="A563" s="10"/>
      <c r="B563" s="10"/>
      <c r="C563" s="10"/>
      <c r="D563" s="10"/>
      <c r="E563" s="29"/>
      <c r="F563" s="13"/>
      <c r="G563" s="13"/>
      <c r="H563" s="13"/>
      <c r="I563" s="13"/>
      <c r="J563" s="13"/>
      <c r="K563" s="13"/>
      <c r="L563" s="8"/>
    </row>
    <row r="564">
      <c r="A564" s="10"/>
      <c r="B564" s="10"/>
      <c r="C564" s="10"/>
      <c r="D564" s="10"/>
      <c r="E564" s="29"/>
      <c r="F564" s="13"/>
      <c r="G564" s="13"/>
      <c r="H564" s="13"/>
      <c r="I564" s="13"/>
      <c r="J564" s="13"/>
      <c r="K564" s="13"/>
      <c r="L564" s="8"/>
    </row>
    <row r="565">
      <c r="A565" s="10"/>
      <c r="B565" s="10"/>
      <c r="C565" s="10"/>
      <c r="D565" s="10"/>
      <c r="E565" s="29"/>
      <c r="F565" s="13"/>
      <c r="G565" s="13"/>
      <c r="H565" s="13"/>
      <c r="I565" s="13"/>
      <c r="J565" s="13"/>
      <c r="K565" s="13"/>
      <c r="L565" s="8"/>
    </row>
    <row r="566">
      <c r="A566" s="10"/>
      <c r="B566" s="10"/>
      <c r="C566" s="10"/>
      <c r="D566" s="10"/>
      <c r="E566" s="29"/>
      <c r="F566" s="13"/>
      <c r="G566" s="13"/>
      <c r="H566" s="13"/>
      <c r="I566" s="13"/>
      <c r="J566" s="13"/>
      <c r="K566" s="13"/>
      <c r="L566" s="8"/>
    </row>
    <row r="567">
      <c r="A567" s="10"/>
      <c r="B567" s="10"/>
      <c r="C567" s="10"/>
      <c r="D567" s="10"/>
      <c r="E567" s="29"/>
      <c r="F567" s="13"/>
      <c r="G567" s="13"/>
      <c r="H567" s="13"/>
      <c r="I567" s="13"/>
      <c r="J567" s="13"/>
      <c r="K567" s="13"/>
      <c r="L567" s="8"/>
    </row>
    <row r="568">
      <c r="A568" s="10"/>
      <c r="B568" s="10"/>
      <c r="C568" s="10"/>
      <c r="D568" s="10"/>
      <c r="E568" s="29"/>
      <c r="F568" s="13"/>
      <c r="G568" s="13"/>
      <c r="H568" s="13"/>
      <c r="I568" s="13"/>
      <c r="J568" s="13"/>
      <c r="K568" s="13"/>
      <c r="L568" s="8"/>
    </row>
    <row r="569">
      <c r="A569" s="10"/>
      <c r="B569" s="10"/>
      <c r="C569" s="10"/>
      <c r="D569" s="10"/>
      <c r="E569" s="29"/>
      <c r="F569" s="13"/>
      <c r="G569" s="13"/>
      <c r="H569" s="13"/>
      <c r="I569" s="13"/>
      <c r="J569" s="13"/>
      <c r="K569" s="13"/>
      <c r="L569" s="8"/>
    </row>
    <row r="570">
      <c r="A570" s="10"/>
      <c r="B570" s="10"/>
      <c r="C570" s="10"/>
      <c r="D570" s="10"/>
      <c r="E570" s="29"/>
      <c r="F570" s="13"/>
      <c r="G570" s="13"/>
      <c r="H570" s="13"/>
      <c r="I570" s="13"/>
      <c r="J570" s="13"/>
      <c r="K570" s="13"/>
      <c r="L570" s="8"/>
    </row>
    <row r="571">
      <c r="A571" s="10"/>
      <c r="B571" s="10"/>
      <c r="C571" s="10"/>
      <c r="D571" s="10"/>
      <c r="E571" s="29"/>
      <c r="F571" s="13"/>
      <c r="G571" s="13"/>
      <c r="H571" s="13"/>
      <c r="I571" s="13"/>
      <c r="J571" s="13"/>
      <c r="K571" s="13"/>
      <c r="L571" s="8"/>
    </row>
    <row r="572">
      <c r="A572" s="10"/>
      <c r="B572" s="10"/>
      <c r="C572" s="10"/>
      <c r="D572" s="10"/>
      <c r="E572" s="29"/>
      <c r="F572" s="13"/>
      <c r="G572" s="13"/>
      <c r="H572" s="13"/>
      <c r="I572" s="13"/>
      <c r="J572" s="13"/>
      <c r="K572" s="13"/>
      <c r="L572" s="8"/>
    </row>
    <row r="573">
      <c r="A573" s="10"/>
      <c r="B573" s="10"/>
      <c r="C573" s="10"/>
      <c r="D573" s="10"/>
      <c r="E573" s="29"/>
      <c r="F573" s="13"/>
      <c r="G573" s="13"/>
      <c r="H573" s="13"/>
      <c r="I573" s="13"/>
      <c r="J573" s="13"/>
      <c r="K573" s="13"/>
      <c r="L573" s="8"/>
    </row>
    <row r="574">
      <c r="A574" s="10"/>
      <c r="B574" s="10"/>
      <c r="C574" s="10"/>
      <c r="D574" s="10"/>
      <c r="E574" s="29"/>
      <c r="F574" s="13"/>
      <c r="G574" s="13"/>
      <c r="H574" s="13"/>
      <c r="I574" s="13"/>
      <c r="J574" s="13"/>
      <c r="K574" s="13"/>
      <c r="L574" s="8"/>
    </row>
    <row r="575">
      <c r="A575" s="10"/>
      <c r="B575" s="10"/>
      <c r="C575" s="10"/>
      <c r="D575" s="10"/>
      <c r="E575" s="29"/>
      <c r="F575" s="13"/>
      <c r="G575" s="13"/>
      <c r="H575" s="13"/>
      <c r="I575" s="13"/>
      <c r="J575" s="13"/>
      <c r="K575" s="13"/>
      <c r="L575" s="8"/>
    </row>
    <row r="576">
      <c r="A576" s="10"/>
      <c r="B576" s="10"/>
      <c r="C576" s="10"/>
      <c r="D576" s="10"/>
      <c r="E576" s="29"/>
      <c r="F576" s="13"/>
      <c r="G576" s="13"/>
      <c r="H576" s="13"/>
      <c r="I576" s="13"/>
      <c r="J576" s="13"/>
      <c r="K576" s="13"/>
      <c r="L576" s="8"/>
    </row>
    <row r="577">
      <c r="A577" s="10"/>
      <c r="B577" s="10"/>
      <c r="C577" s="10"/>
      <c r="D577" s="10"/>
      <c r="E577" s="29"/>
      <c r="F577" s="13"/>
      <c r="G577" s="13"/>
      <c r="H577" s="13"/>
      <c r="I577" s="13"/>
      <c r="J577" s="13"/>
      <c r="K577" s="13"/>
      <c r="L577" s="8"/>
    </row>
    <row r="578">
      <c r="A578" s="10"/>
      <c r="B578" s="10"/>
      <c r="C578" s="10"/>
      <c r="D578" s="10"/>
      <c r="E578" s="29"/>
      <c r="F578" s="13"/>
      <c r="G578" s="13"/>
      <c r="H578" s="13"/>
      <c r="I578" s="13"/>
      <c r="J578" s="13"/>
      <c r="K578" s="13"/>
      <c r="L578" s="8"/>
    </row>
    <row r="579">
      <c r="A579" s="10"/>
      <c r="B579" s="10"/>
      <c r="C579" s="10"/>
      <c r="D579" s="10"/>
      <c r="E579" s="29"/>
      <c r="F579" s="13"/>
      <c r="G579" s="13"/>
      <c r="H579" s="13"/>
      <c r="I579" s="13"/>
      <c r="J579" s="13"/>
      <c r="K579" s="13"/>
      <c r="L579" s="8"/>
    </row>
    <row r="580">
      <c r="A580" s="10"/>
      <c r="B580" s="10"/>
      <c r="C580" s="10"/>
      <c r="D580" s="10"/>
      <c r="E580" s="29"/>
      <c r="F580" s="13"/>
      <c r="G580" s="13"/>
      <c r="H580" s="13"/>
      <c r="I580" s="13"/>
      <c r="J580" s="13"/>
      <c r="K580" s="13"/>
      <c r="L580" s="8"/>
    </row>
    <row r="581">
      <c r="A581" s="10"/>
      <c r="B581" s="10"/>
      <c r="C581" s="10"/>
      <c r="D581" s="10"/>
      <c r="E581" s="29"/>
      <c r="F581" s="13"/>
      <c r="G581" s="13"/>
      <c r="H581" s="13"/>
      <c r="I581" s="13"/>
      <c r="J581" s="13"/>
      <c r="K581" s="13"/>
      <c r="L581" s="8"/>
    </row>
    <row r="582">
      <c r="A582" s="10"/>
      <c r="B582" s="10"/>
      <c r="C582" s="10"/>
      <c r="D582" s="10"/>
      <c r="E582" s="29"/>
      <c r="F582" s="13"/>
      <c r="G582" s="13"/>
      <c r="H582" s="13"/>
      <c r="I582" s="13"/>
      <c r="J582" s="13"/>
      <c r="K582" s="13"/>
      <c r="L582" s="8"/>
    </row>
    <row r="583">
      <c r="A583" s="10"/>
      <c r="B583" s="10"/>
      <c r="C583" s="10"/>
      <c r="D583" s="10"/>
      <c r="E583" s="29"/>
      <c r="F583" s="13"/>
      <c r="G583" s="13"/>
      <c r="H583" s="13"/>
      <c r="I583" s="13"/>
      <c r="J583" s="13"/>
      <c r="K583" s="13"/>
      <c r="L583" s="8"/>
    </row>
    <row r="584">
      <c r="A584" s="10"/>
      <c r="B584" s="10"/>
      <c r="C584" s="10"/>
      <c r="D584" s="10"/>
      <c r="E584" s="29"/>
      <c r="F584" s="13"/>
      <c r="G584" s="13"/>
      <c r="H584" s="13"/>
      <c r="I584" s="13"/>
      <c r="J584" s="13"/>
      <c r="K584" s="13"/>
      <c r="L584" s="8"/>
    </row>
    <row r="585">
      <c r="A585" s="10"/>
      <c r="B585" s="10"/>
      <c r="C585" s="10"/>
      <c r="D585" s="10"/>
      <c r="E585" s="29"/>
      <c r="F585" s="13"/>
      <c r="G585" s="13"/>
      <c r="H585" s="13"/>
      <c r="I585" s="13"/>
      <c r="J585" s="13"/>
      <c r="K585" s="13"/>
      <c r="L585" s="8"/>
    </row>
    <row r="586">
      <c r="A586" s="10"/>
      <c r="B586" s="10"/>
      <c r="C586" s="10"/>
      <c r="D586" s="10"/>
      <c r="E586" s="29"/>
      <c r="F586" s="13"/>
      <c r="G586" s="13"/>
      <c r="H586" s="13"/>
      <c r="I586" s="13"/>
      <c r="J586" s="13"/>
      <c r="K586" s="13"/>
      <c r="L586" s="8"/>
    </row>
    <row r="587">
      <c r="A587" s="10"/>
      <c r="B587" s="10"/>
      <c r="C587" s="10"/>
      <c r="D587" s="10"/>
      <c r="E587" s="29"/>
      <c r="F587" s="13"/>
      <c r="G587" s="13"/>
      <c r="H587" s="13"/>
      <c r="I587" s="13"/>
      <c r="J587" s="13"/>
      <c r="K587" s="13"/>
      <c r="L587" s="8"/>
    </row>
    <row r="588">
      <c r="A588" s="10"/>
      <c r="B588" s="10"/>
      <c r="C588" s="10"/>
      <c r="D588" s="10"/>
      <c r="E588" s="29"/>
      <c r="F588" s="13"/>
      <c r="G588" s="13"/>
      <c r="H588" s="13"/>
      <c r="I588" s="13"/>
      <c r="J588" s="13"/>
      <c r="K588" s="13"/>
      <c r="L588" s="8"/>
    </row>
    <row r="589">
      <c r="A589" s="10"/>
      <c r="B589" s="10"/>
      <c r="C589" s="10"/>
      <c r="D589" s="10"/>
      <c r="E589" s="29"/>
      <c r="F589" s="13"/>
      <c r="G589" s="13"/>
      <c r="H589" s="13"/>
      <c r="I589" s="13"/>
      <c r="J589" s="13"/>
      <c r="K589" s="13"/>
      <c r="L589" s="8"/>
    </row>
    <row r="590">
      <c r="A590" s="10"/>
      <c r="B590" s="10"/>
      <c r="C590" s="10"/>
      <c r="D590" s="10"/>
      <c r="E590" s="29"/>
      <c r="F590" s="13"/>
      <c r="G590" s="13"/>
      <c r="H590" s="13"/>
      <c r="I590" s="13"/>
      <c r="J590" s="13"/>
      <c r="K590" s="13"/>
      <c r="L590" s="8"/>
    </row>
    <row r="591">
      <c r="A591" s="10"/>
      <c r="B591" s="10"/>
      <c r="C591" s="10"/>
      <c r="D591" s="10"/>
      <c r="E591" s="29"/>
      <c r="F591" s="13"/>
      <c r="G591" s="13"/>
      <c r="H591" s="13"/>
      <c r="I591" s="13"/>
      <c r="J591" s="13"/>
      <c r="K591" s="13"/>
      <c r="L591" s="8"/>
    </row>
    <row r="592">
      <c r="A592" s="10"/>
      <c r="B592" s="10"/>
      <c r="C592" s="10"/>
      <c r="D592" s="10"/>
      <c r="E592" s="29"/>
      <c r="F592" s="13"/>
      <c r="G592" s="13"/>
      <c r="H592" s="13"/>
      <c r="I592" s="13"/>
      <c r="J592" s="13"/>
      <c r="K592" s="13"/>
      <c r="L592" s="8"/>
    </row>
    <row r="593">
      <c r="A593" s="10"/>
      <c r="B593" s="10"/>
      <c r="C593" s="10"/>
      <c r="D593" s="10"/>
      <c r="E593" s="29"/>
      <c r="F593" s="13"/>
      <c r="G593" s="13"/>
      <c r="H593" s="13"/>
      <c r="I593" s="13"/>
      <c r="J593" s="13"/>
      <c r="K593" s="13"/>
      <c r="L593" s="8"/>
    </row>
    <row r="594">
      <c r="A594" s="10"/>
      <c r="B594" s="10"/>
      <c r="C594" s="10"/>
      <c r="D594" s="10"/>
      <c r="E594" s="29"/>
      <c r="F594" s="13"/>
      <c r="G594" s="13"/>
      <c r="H594" s="13"/>
      <c r="I594" s="13"/>
      <c r="J594" s="13"/>
      <c r="K594" s="13"/>
      <c r="L594" s="8"/>
    </row>
    <row r="595">
      <c r="A595" s="10"/>
      <c r="B595" s="10"/>
      <c r="C595" s="10"/>
      <c r="D595" s="10"/>
      <c r="E595" s="29"/>
      <c r="F595" s="13"/>
      <c r="G595" s="13"/>
      <c r="H595" s="13"/>
      <c r="I595" s="13"/>
      <c r="J595" s="13"/>
      <c r="K595" s="13"/>
      <c r="L595" s="8"/>
    </row>
    <row r="596">
      <c r="A596" s="10"/>
      <c r="B596" s="10"/>
      <c r="C596" s="10"/>
      <c r="D596" s="10"/>
      <c r="E596" s="29"/>
      <c r="F596" s="13"/>
      <c r="G596" s="13"/>
      <c r="H596" s="13"/>
      <c r="I596" s="13"/>
      <c r="J596" s="13"/>
      <c r="K596" s="13"/>
      <c r="L596" s="8"/>
    </row>
    <row r="597">
      <c r="A597" s="10"/>
      <c r="B597" s="10"/>
      <c r="C597" s="10"/>
      <c r="D597" s="10"/>
      <c r="E597" s="29"/>
      <c r="F597" s="13"/>
      <c r="G597" s="13"/>
      <c r="H597" s="13"/>
      <c r="I597" s="13"/>
      <c r="J597" s="13"/>
      <c r="K597" s="13"/>
      <c r="L597" s="8"/>
    </row>
    <row r="598">
      <c r="A598" s="10"/>
      <c r="B598" s="10"/>
      <c r="C598" s="10"/>
      <c r="D598" s="10"/>
      <c r="E598" s="29"/>
      <c r="F598" s="13"/>
      <c r="G598" s="13"/>
      <c r="H598" s="13"/>
      <c r="I598" s="13"/>
      <c r="J598" s="13"/>
      <c r="K598" s="13"/>
      <c r="L598" s="8"/>
    </row>
    <row r="599">
      <c r="A599" s="10"/>
      <c r="B599" s="10"/>
      <c r="C599" s="10"/>
      <c r="D599" s="10"/>
      <c r="E599" s="29"/>
      <c r="F599" s="13"/>
      <c r="G599" s="13"/>
      <c r="H599" s="13"/>
      <c r="I599" s="13"/>
      <c r="J599" s="13"/>
      <c r="K599" s="13"/>
      <c r="L599" s="8"/>
    </row>
    <row r="600">
      <c r="A600" s="10"/>
      <c r="B600" s="10"/>
      <c r="C600" s="10"/>
      <c r="D600" s="10"/>
      <c r="E600" s="29"/>
      <c r="F600" s="13"/>
      <c r="G600" s="13"/>
      <c r="H600" s="13"/>
      <c r="I600" s="13"/>
      <c r="J600" s="13"/>
      <c r="K600" s="13"/>
      <c r="L600" s="8"/>
    </row>
    <row r="601">
      <c r="A601" s="10"/>
      <c r="B601" s="10"/>
      <c r="C601" s="10"/>
      <c r="D601" s="10"/>
      <c r="E601" s="29"/>
      <c r="F601" s="13"/>
      <c r="G601" s="13"/>
      <c r="H601" s="13"/>
      <c r="I601" s="13"/>
      <c r="J601" s="13"/>
      <c r="K601" s="13"/>
      <c r="L601" s="8"/>
    </row>
    <row r="602">
      <c r="A602" s="10"/>
      <c r="B602" s="10"/>
      <c r="C602" s="10"/>
      <c r="D602" s="10"/>
      <c r="E602" s="29"/>
      <c r="F602" s="13"/>
      <c r="G602" s="13"/>
      <c r="H602" s="13"/>
      <c r="I602" s="13"/>
      <c r="J602" s="13"/>
      <c r="K602" s="13"/>
      <c r="L602" s="8"/>
    </row>
    <row r="603">
      <c r="A603" s="10"/>
      <c r="B603" s="10"/>
      <c r="C603" s="10"/>
      <c r="D603" s="10"/>
      <c r="E603" s="29"/>
      <c r="F603" s="13"/>
      <c r="G603" s="13"/>
      <c r="H603" s="13"/>
      <c r="I603" s="13"/>
      <c r="J603" s="13"/>
      <c r="K603" s="13"/>
      <c r="L603" s="8"/>
    </row>
    <row r="604">
      <c r="A604" s="10"/>
      <c r="B604" s="10"/>
      <c r="C604" s="10"/>
      <c r="D604" s="10"/>
      <c r="E604" s="29"/>
      <c r="F604" s="13"/>
      <c r="G604" s="13"/>
      <c r="H604" s="13"/>
      <c r="I604" s="13"/>
      <c r="J604" s="13"/>
      <c r="K604" s="13"/>
      <c r="L604" s="8"/>
    </row>
    <row r="605">
      <c r="A605" s="10"/>
      <c r="B605" s="10"/>
      <c r="C605" s="10"/>
      <c r="D605" s="10"/>
      <c r="E605" s="29"/>
      <c r="F605" s="13"/>
      <c r="G605" s="13"/>
      <c r="H605" s="13"/>
      <c r="I605" s="13"/>
      <c r="J605" s="13"/>
      <c r="K605" s="13"/>
      <c r="L605" s="8"/>
    </row>
    <row r="606">
      <c r="A606" s="10"/>
      <c r="B606" s="10"/>
      <c r="C606" s="10"/>
      <c r="D606" s="10"/>
      <c r="E606" s="29"/>
      <c r="F606" s="13"/>
      <c r="G606" s="13"/>
      <c r="H606" s="13"/>
      <c r="I606" s="13"/>
      <c r="J606" s="13"/>
      <c r="K606" s="13"/>
      <c r="L606" s="8"/>
    </row>
    <row r="607">
      <c r="A607" s="10"/>
      <c r="B607" s="10"/>
      <c r="C607" s="10"/>
      <c r="D607" s="10"/>
      <c r="E607" s="29"/>
      <c r="F607" s="13"/>
      <c r="G607" s="13"/>
      <c r="H607" s="13"/>
      <c r="I607" s="13"/>
      <c r="J607" s="13"/>
      <c r="K607" s="13"/>
      <c r="L607" s="8"/>
    </row>
    <row r="608">
      <c r="A608" s="10"/>
      <c r="B608" s="10"/>
      <c r="C608" s="10"/>
      <c r="D608" s="10"/>
      <c r="E608" s="29"/>
      <c r="F608" s="13"/>
      <c r="G608" s="13"/>
      <c r="H608" s="13"/>
      <c r="I608" s="13"/>
      <c r="J608" s="13"/>
      <c r="K608" s="13"/>
      <c r="L608" s="8"/>
    </row>
    <row r="609">
      <c r="A609" s="10"/>
      <c r="B609" s="10"/>
      <c r="C609" s="10"/>
      <c r="D609" s="10"/>
      <c r="E609" s="29"/>
      <c r="F609" s="13"/>
      <c r="G609" s="13"/>
      <c r="H609" s="13"/>
      <c r="I609" s="13"/>
      <c r="J609" s="13"/>
      <c r="K609" s="13"/>
      <c r="L609" s="8"/>
    </row>
    <row r="610">
      <c r="A610" s="10"/>
      <c r="B610" s="10"/>
      <c r="C610" s="10"/>
      <c r="D610" s="10"/>
      <c r="E610" s="29"/>
      <c r="F610" s="13"/>
      <c r="G610" s="13"/>
      <c r="H610" s="13"/>
      <c r="I610" s="13"/>
      <c r="J610" s="13"/>
      <c r="K610" s="13"/>
      <c r="L610" s="8"/>
    </row>
    <row r="611">
      <c r="A611" s="10"/>
      <c r="B611" s="10"/>
      <c r="C611" s="10"/>
      <c r="D611" s="10"/>
      <c r="E611" s="29"/>
      <c r="F611" s="13"/>
      <c r="G611" s="13"/>
      <c r="H611" s="13"/>
      <c r="I611" s="13"/>
      <c r="J611" s="13"/>
      <c r="K611" s="13"/>
      <c r="L611" s="8"/>
    </row>
    <row r="612">
      <c r="A612" s="10"/>
      <c r="B612" s="10"/>
      <c r="C612" s="10"/>
      <c r="D612" s="10"/>
      <c r="E612" s="29"/>
      <c r="F612" s="13"/>
      <c r="G612" s="13"/>
      <c r="H612" s="13"/>
      <c r="I612" s="13"/>
      <c r="J612" s="13"/>
      <c r="K612" s="13"/>
      <c r="L612" s="8"/>
    </row>
    <row r="613">
      <c r="A613" s="10"/>
      <c r="B613" s="10"/>
      <c r="C613" s="10"/>
      <c r="D613" s="10"/>
      <c r="E613" s="29"/>
      <c r="F613" s="13"/>
      <c r="G613" s="13"/>
      <c r="H613" s="13"/>
      <c r="I613" s="13"/>
      <c r="J613" s="13"/>
      <c r="K613" s="13"/>
      <c r="L613" s="8"/>
    </row>
    <row r="614">
      <c r="A614" s="10"/>
      <c r="B614" s="10"/>
      <c r="C614" s="10"/>
      <c r="D614" s="10"/>
      <c r="E614" s="29"/>
      <c r="F614" s="13"/>
      <c r="G614" s="13"/>
      <c r="H614" s="13"/>
      <c r="I614" s="13"/>
      <c r="J614" s="13"/>
      <c r="K614" s="13"/>
      <c r="L614" s="8"/>
    </row>
    <row r="615">
      <c r="A615" s="10"/>
      <c r="B615" s="10"/>
      <c r="C615" s="10"/>
      <c r="D615" s="10"/>
      <c r="E615" s="29"/>
      <c r="F615" s="13"/>
      <c r="G615" s="13"/>
      <c r="H615" s="13"/>
      <c r="I615" s="13"/>
      <c r="J615" s="13"/>
      <c r="K615" s="13"/>
      <c r="L615" s="8"/>
    </row>
    <row r="616">
      <c r="A616" s="10"/>
      <c r="B616" s="10"/>
      <c r="C616" s="10"/>
      <c r="D616" s="10"/>
      <c r="E616" s="29"/>
      <c r="F616" s="13"/>
      <c r="G616" s="13"/>
      <c r="H616" s="13"/>
      <c r="I616" s="13"/>
      <c r="J616" s="13"/>
      <c r="K616" s="13"/>
      <c r="L616" s="8"/>
    </row>
    <row r="617">
      <c r="A617" s="10"/>
      <c r="B617" s="10"/>
      <c r="C617" s="10"/>
      <c r="D617" s="10"/>
      <c r="E617" s="29"/>
      <c r="F617" s="13"/>
      <c r="G617" s="13"/>
      <c r="H617" s="13"/>
      <c r="I617" s="13"/>
      <c r="J617" s="13"/>
      <c r="K617" s="13"/>
      <c r="L617" s="8"/>
    </row>
    <row r="618">
      <c r="A618" s="10"/>
      <c r="B618" s="10"/>
      <c r="C618" s="10"/>
      <c r="D618" s="10"/>
      <c r="E618" s="29"/>
      <c r="F618" s="13"/>
      <c r="G618" s="13"/>
      <c r="H618" s="13"/>
      <c r="I618" s="13"/>
      <c r="J618" s="13"/>
      <c r="K618" s="13"/>
      <c r="L618" s="8"/>
    </row>
    <row r="619">
      <c r="A619" s="10"/>
      <c r="B619" s="10"/>
      <c r="C619" s="10"/>
      <c r="D619" s="10"/>
      <c r="E619" s="29"/>
      <c r="F619" s="13"/>
      <c r="G619" s="13"/>
      <c r="H619" s="13"/>
      <c r="I619" s="13"/>
      <c r="J619" s="13"/>
      <c r="K619" s="13"/>
      <c r="L619" s="8"/>
    </row>
    <row r="620">
      <c r="A620" s="10"/>
      <c r="B620" s="10"/>
      <c r="C620" s="10"/>
      <c r="D620" s="10"/>
      <c r="E620" s="29"/>
      <c r="F620" s="13"/>
      <c r="G620" s="13"/>
      <c r="H620" s="13"/>
      <c r="I620" s="13"/>
      <c r="J620" s="13"/>
      <c r="K620" s="13"/>
      <c r="L620" s="8"/>
    </row>
    <row r="621">
      <c r="A621" s="10"/>
      <c r="B621" s="10"/>
      <c r="C621" s="10"/>
      <c r="D621" s="10"/>
      <c r="E621" s="29"/>
      <c r="F621" s="13"/>
      <c r="G621" s="13"/>
      <c r="H621" s="13"/>
      <c r="I621" s="13"/>
      <c r="J621" s="13"/>
      <c r="K621" s="13"/>
      <c r="L621" s="8"/>
    </row>
    <row r="622">
      <c r="A622" s="10"/>
      <c r="B622" s="10"/>
      <c r="C622" s="10"/>
      <c r="D622" s="10"/>
      <c r="E622" s="29"/>
      <c r="F622" s="13"/>
      <c r="G622" s="13"/>
      <c r="H622" s="13"/>
      <c r="I622" s="13"/>
      <c r="J622" s="13"/>
      <c r="K622" s="13"/>
      <c r="L622" s="8"/>
    </row>
    <row r="623">
      <c r="A623" s="10"/>
      <c r="B623" s="10"/>
      <c r="C623" s="10"/>
      <c r="D623" s="10"/>
      <c r="E623" s="29"/>
      <c r="F623" s="13"/>
      <c r="G623" s="13"/>
      <c r="H623" s="13"/>
      <c r="I623" s="13"/>
      <c r="J623" s="13"/>
      <c r="K623" s="13"/>
      <c r="L623" s="8"/>
    </row>
    <row r="624">
      <c r="A624" s="10"/>
      <c r="B624" s="10"/>
      <c r="C624" s="10"/>
      <c r="D624" s="10"/>
      <c r="E624" s="29"/>
      <c r="F624" s="13"/>
      <c r="G624" s="13"/>
      <c r="H624" s="13"/>
      <c r="I624" s="13"/>
      <c r="J624" s="13"/>
      <c r="K624" s="13"/>
      <c r="L624" s="8"/>
    </row>
    <row r="625">
      <c r="A625" s="10"/>
      <c r="B625" s="10"/>
      <c r="C625" s="10"/>
      <c r="D625" s="10"/>
      <c r="E625" s="29"/>
      <c r="F625" s="13"/>
      <c r="G625" s="13"/>
      <c r="H625" s="13"/>
      <c r="I625" s="13"/>
      <c r="J625" s="13"/>
      <c r="K625" s="13"/>
      <c r="L625" s="8"/>
    </row>
    <row r="626">
      <c r="A626" s="10"/>
      <c r="B626" s="10"/>
      <c r="C626" s="10"/>
      <c r="D626" s="10"/>
      <c r="E626" s="29"/>
      <c r="F626" s="13"/>
      <c r="G626" s="13"/>
      <c r="H626" s="13"/>
      <c r="I626" s="13"/>
      <c r="J626" s="13"/>
      <c r="K626" s="13"/>
      <c r="L626" s="8"/>
    </row>
    <row r="627">
      <c r="A627" s="10"/>
      <c r="B627" s="10"/>
      <c r="C627" s="10"/>
      <c r="D627" s="10"/>
      <c r="E627" s="29"/>
      <c r="F627" s="13"/>
      <c r="G627" s="13"/>
      <c r="H627" s="13"/>
      <c r="I627" s="13"/>
      <c r="J627" s="13"/>
      <c r="K627" s="13"/>
      <c r="L627" s="8"/>
    </row>
    <row r="628">
      <c r="A628" s="10"/>
      <c r="B628" s="10"/>
      <c r="C628" s="10"/>
      <c r="D628" s="10"/>
      <c r="E628" s="29"/>
      <c r="F628" s="13"/>
      <c r="G628" s="13"/>
      <c r="H628" s="13"/>
      <c r="I628" s="13"/>
      <c r="J628" s="13"/>
      <c r="K628" s="13"/>
      <c r="L628" s="8"/>
    </row>
    <row r="629">
      <c r="A629" s="10"/>
      <c r="B629" s="10"/>
      <c r="C629" s="10"/>
      <c r="D629" s="10"/>
      <c r="E629" s="29"/>
      <c r="F629" s="13"/>
      <c r="G629" s="13"/>
      <c r="H629" s="13"/>
      <c r="I629" s="13"/>
      <c r="J629" s="13"/>
      <c r="K629" s="13"/>
      <c r="L629" s="8"/>
    </row>
    <row r="630">
      <c r="A630" s="10"/>
      <c r="B630" s="10"/>
      <c r="C630" s="10"/>
      <c r="D630" s="10"/>
      <c r="E630" s="29"/>
      <c r="F630" s="13"/>
      <c r="G630" s="13"/>
      <c r="H630" s="13"/>
      <c r="I630" s="13"/>
      <c r="J630" s="13"/>
      <c r="K630" s="13"/>
      <c r="L630" s="8"/>
    </row>
    <row r="631">
      <c r="A631" s="10"/>
      <c r="B631" s="10"/>
      <c r="C631" s="10"/>
      <c r="D631" s="10"/>
      <c r="E631" s="29"/>
      <c r="F631" s="13"/>
      <c r="G631" s="13"/>
      <c r="H631" s="13"/>
      <c r="I631" s="13"/>
      <c r="J631" s="13"/>
      <c r="K631" s="13"/>
      <c r="L631" s="8"/>
    </row>
    <row r="632">
      <c r="A632" s="10"/>
      <c r="B632" s="10"/>
      <c r="C632" s="10"/>
      <c r="D632" s="10"/>
      <c r="E632" s="29"/>
      <c r="F632" s="13"/>
      <c r="G632" s="13"/>
      <c r="H632" s="13"/>
      <c r="I632" s="13"/>
      <c r="J632" s="13"/>
      <c r="K632" s="13"/>
      <c r="L632" s="8"/>
    </row>
    <row r="633">
      <c r="A633" s="10"/>
      <c r="B633" s="10"/>
      <c r="C633" s="10"/>
      <c r="D633" s="10"/>
      <c r="E633" s="29"/>
      <c r="F633" s="13"/>
      <c r="G633" s="13"/>
      <c r="H633" s="13"/>
      <c r="I633" s="13"/>
      <c r="J633" s="13"/>
      <c r="K633" s="13"/>
      <c r="L633" s="8"/>
    </row>
    <row r="634">
      <c r="A634" s="10"/>
      <c r="B634" s="10"/>
      <c r="C634" s="10"/>
      <c r="D634" s="10"/>
      <c r="E634" s="29"/>
      <c r="F634" s="13"/>
      <c r="G634" s="13"/>
      <c r="H634" s="13"/>
      <c r="I634" s="13"/>
      <c r="J634" s="13"/>
      <c r="K634" s="13"/>
      <c r="L634" s="8"/>
    </row>
    <row r="635">
      <c r="A635" s="10"/>
      <c r="B635" s="10"/>
      <c r="C635" s="10"/>
      <c r="D635" s="10"/>
      <c r="E635" s="29"/>
      <c r="F635" s="13"/>
      <c r="G635" s="13"/>
      <c r="H635" s="13"/>
      <c r="I635" s="13"/>
      <c r="J635" s="13"/>
      <c r="K635" s="13"/>
      <c r="L635" s="8"/>
    </row>
    <row r="636">
      <c r="A636" s="10"/>
      <c r="B636" s="10"/>
      <c r="C636" s="10"/>
      <c r="D636" s="10"/>
      <c r="E636" s="29"/>
      <c r="F636" s="13"/>
      <c r="G636" s="13"/>
      <c r="H636" s="13"/>
      <c r="I636" s="13"/>
      <c r="J636" s="13"/>
      <c r="K636" s="13"/>
      <c r="L636" s="8"/>
    </row>
    <row r="637">
      <c r="A637" s="10"/>
      <c r="B637" s="10"/>
      <c r="C637" s="10"/>
      <c r="D637" s="10"/>
      <c r="E637" s="29"/>
      <c r="F637" s="13"/>
      <c r="G637" s="13"/>
      <c r="H637" s="13"/>
      <c r="I637" s="13"/>
      <c r="J637" s="13"/>
      <c r="K637" s="13"/>
      <c r="L637" s="8"/>
    </row>
    <row r="638">
      <c r="A638" s="10"/>
      <c r="B638" s="10"/>
      <c r="C638" s="10"/>
      <c r="D638" s="10"/>
      <c r="E638" s="29"/>
      <c r="F638" s="13"/>
      <c r="G638" s="13"/>
      <c r="H638" s="13"/>
      <c r="I638" s="13"/>
      <c r="J638" s="13"/>
      <c r="K638" s="13"/>
      <c r="L638" s="8"/>
    </row>
    <row r="639">
      <c r="A639" s="10"/>
      <c r="B639" s="10"/>
      <c r="C639" s="10"/>
      <c r="D639" s="10"/>
      <c r="E639" s="29"/>
      <c r="F639" s="13"/>
      <c r="G639" s="13"/>
      <c r="H639" s="13"/>
      <c r="I639" s="13"/>
      <c r="J639" s="13"/>
      <c r="K639" s="13"/>
      <c r="L639" s="8"/>
    </row>
    <row r="640">
      <c r="A640" s="10"/>
      <c r="B640" s="10"/>
      <c r="C640" s="10"/>
      <c r="D640" s="10"/>
      <c r="E640" s="29"/>
      <c r="F640" s="13"/>
      <c r="G640" s="13"/>
      <c r="H640" s="13"/>
      <c r="I640" s="13"/>
      <c r="J640" s="13"/>
      <c r="K640" s="13"/>
      <c r="L640" s="8"/>
    </row>
    <row r="641">
      <c r="A641" s="10"/>
      <c r="B641" s="10"/>
      <c r="C641" s="10"/>
      <c r="D641" s="10"/>
      <c r="E641" s="29"/>
      <c r="F641" s="13"/>
      <c r="G641" s="13"/>
      <c r="H641" s="13"/>
      <c r="I641" s="13"/>
      <c r="J641" s="13"/>
      <c r="K641" s="13"/>
      <c r="L641" s="8"/>
    </row>
    <row r="642">
      <c r="A642" s="10"/>
      <c r="B642" s="10"/>
      <c r="C642" s="10"/>
      <c r="D642" s="10"/>
      <c r="E642" s="29"/>
      <c r="F642" s="13"/>
      <c r="G642" s="13"/>
      <c r="H642" s="13"/>
      <c r="I642" s="13"/>
      <c r="J642" s="13"/>
      <c r="K642" s="13"/>
      <c r="L642" s="8"/>
    </row>
    <row r="643">
      <c r="A643" s="10"/>
      <c r="B643" s="10"/>
      <c r="C643" s="10"/>
      <c r="D643" s="10"/>
      <c r="E643" s="29"/>
      <c r="F643" s="13"/>
      <c r="G643" s="13"/>
      <c r="H643" s="13"/>
      <c r="I643" s="13"/>
      <c r="J643" s="13"/>
      <c r="K643" s="13"/>
      <c r="L643" s="8"/>
    </row>
    <row r="644">
      <c r="A644" s="10"/>
      <c r="B644" s="10"/>
      <c r="C644" s="10"/>
      <c r="D644" s="10"/>
      <c r="E644" s="29"/>
      <c r="F644" s="13"/>
      <c r="G644" s="13"/>
      <c r="H644" s="13"/>
      <c r="I644" s="13"/>
      <c r="J644" s="13"/>
      <c r="K644" s="13"/>
      <c r="L644" s="8"/>
    </row>
    <row r="645">
      <c r="A645" s="10"/>
      <c r="B645" s="10"/>
      <c r="C645" s="10"/>
      <c r="D645" s="10"/>
      <c r="E645" s="29"/>
      <c r="F645" s="13"/>
      <c r="G645" s="13"/>
      <c r="H645" s="13"/>
      <c r="I645" s="13"/>
      <c r="J645" s="13"/>
      <c r="K645" s="13"/>
      <c r="L645" s="8"/>
    </row>
    <row r="646">
      <c r="A646" s="10"/>
      <c r="B646" s="10"/>
      <c r="C646" s="10"/>
      <c r="D646" s="10"/>
      <c r="E646" s="29"/>
      <c r="F646" s="13"/>
      <c r="G646" s="13"/>
      <c r="H646" s="13"/>
      <c r="I646" s="13"/>
      <c r="J646" s="13"/>
      <c r="K646" s="13"/>
      <c r="L646" s="8"/>
    </row>
    <row r="647">
      <c r="A647" s="10"/>
      <c r="B647" s="10"/>
      <c r="C647" s="10"/>
      <c r="D647" s="10"/>
      <c r="E647" s="29"/>
      <c r="F647" s="13"/>
      <c r="G647" s="13"/>
      <c r="H647" s="13"/>
      <c r="I647" s="13"/>
      <c r="J647" s="13"/>
      <c r="K647" s="13"/>
      <c r="L647" s="8"/>
    </row>
    <row r="648">
      <c r="A648" s="10"/>
      <c r="B648" s="10"/>
      <c r="C648" s="10"/>
      <c r="D648" s="10"/>
      <c r="E648" s="29"/>
      <c r="F648" s="13"/>
      <c r="G648" s="13"/>
      <c r="H648" s="13"/>
      <c r="I648" s="13"/>
      <c r="J648" s="13"/>
      <c r="K648" s="13"/>
      <c r="L648" s="8"/>
    </row>
    <row r="649">
      <c r="A649" s="10"/>
      <c r="B649" s="10"/>
      <c r="C649" s="10"/>
      <c r="D649" s="10"/>
      <c r="E649" s="29"/>
      <c r="F649" s="13"/>
      <c r="G649" s="13"/>
      <c r="H649" s="13"/>
      <c r="I649" s="13"/>
      <c r="J649" s="13"/>
      <c r="K649" s="13"/>
      <c r="L649" s="8"/>
    </row>
    <row r="650">
      <c r="A650" s="10"/>
      <c r="B650" s="10"/>
      <c r="C650" s="10"/>
      <c r="D650" s="10"/>
      <c r="E650" s="29"/>
      <c r="F650" s="13"/>
      <c r="G650" s="13"/>
      <c r="H650" s="13"/>
      <c r="I650" s="13"/>
      <c r="J650" s="13"/>
      <c r="K650" s="13"/>
      <c r="L650" s="8"/>
    </row>
    <row r="651">
      <c r="A651" s="10"/>
      <c r="B651" s="10"/>
      <c r="C651" s="10"/>
      <c r="D651" s="10"/>
      <c r="E651" s="29"/>
      <c r="F651" s="13"/>
      <c r="G651" s="13"/>
      <c r="H651" s="13"/>
      <c r="I651" s="13"/>
      <c r="J651" s="13"/>
      <c r="K651" s="13"/>
      <c r="L651" s="8"/>
    </row>
    <row r="652">
      <c r="A652" s="10"/>
      <c r="B652" s="10"/>
      <c r="C652" s="10"/>
      <c r="D652" s="10"/>
      <c r="E652" s="29"/>
      <c r="F652" s="13"/>
      <c r="G652" s="13"/>
      <c r="H652" s="13"/>
      <c r="I652" s="13"/>
      <c r="J652" s="13"/>
      <c r="K652" s="13"/>
      <c r="L652" s="8"/>
    </row>
    <row r="653">
      <c r="A653" s="10"/>
      <c r="B653" s="10"/>
      <c r="C653" s="10"/>
      <c r="D653" s="10"/>
      <c r="E653" s="29"/>
      <c r="F653" s="13"/>
      <c r="G653" s="13"/>
      <c r="H653" s="13"/>
      <c r="I653" s="13"/>
      <c r="J653" s="13"/>
      <c r="K653" s="13"/>
      <c r="L653" s="8"/>
    </row>
    <row r="654">
      <c r="A654" s="10"/>
      <c r="B654" s="10"/>
      <c r="C654" s="10"/>
      <c r="D654" s="10"/>
      <c r="E654" s="29"/>
      <c r="F654" s="13"/>
      <c r="G654" s="13"/>
      <c r="H654" s="13"/>
      <c r="I654" s="13"/>
      <c r="J654" s="13"/>
      <c r="K654" s="13"/>
      <c r="L654" s="8"/>
    </row>
    <row r="655">
      <c r="A655" s="10"/>
      <c r="B655" s="10"/>
      <c r="C655" s="10"/>
      <c r="D655" s="10"/>
      <c r="E655" s="29"/>
      <c r="F655" s="13"/>
      <c r="G655" s="13"/>
      <c r="H655" s="13"/>
      <c r="I655" s="13"/>
      <c r="J655" s="13"/>
      <c r="K655" s="13"/>
      <c r="L655" s="8"/>
    </row>
    <row r="656">
      <c r="A656" s="10"/>
      <c r="B656" s="10"/>
      <c r="C656" s="10"/>
      <c r="D656" s="10"/>
      <c r="E656" s="29"/>
      <c r="F656" s="13"/>
      <c r="G656" s="13"/>
      <c r="H656" s="13"/>
      <c r="I656" s="13"/>
      <c r="J656" s="13"/>
      <c r="K656" s="13"/>
      <c r="L656" s="8"/>
    </row>
    <row r="657">
      <c r="A657" s="10"/>
      <c r="B657" s="10"/>
      <c r="C657" s="10"/>
      <c r="D657" s="10"/>
      <c r="E657" s="29"/>
      <c r="F657" s="13"/>
      <c r="G657" s="13"/>
      <c r="H657" s="13"/>
      <c r="I657" s="13"/>
      <c r="J657" s="13"/>
      <c r="K657" s="13"/>
      <c r="L657" s="8"/>
    </row>
    <row r="658">
      <c r="A658" s="10"/>
      <c r="B658" s="10"/>
      <c r="C658" s="10"/>
      <c r="D658" s="10"/>
      <c r="E658" s="29"/>
      <c r="F658" s="13"/>
      <c r="G658" s="13"/>
      <c r="H658" s="13"/>
      <c r="I658" s="13"/>
      <c r="J658" s="13"/>
      <c r="K658" s="13"/>
      <c r="L658" s="8"/>
    </row>
    <row r="659">
      <c r="A659" s="10"/>
      <c r="B659" s="10"/>
      <c r="C659" s="10"/>
      <c r="D659" s="10"/>
      <c r="E659" s="29"/>
      <c r="F659" s="13"/>
      <c r="G659" s="13"/>
      <c r="H659" s="13"/>
      <c r="I659" s="13"/>
      <c r="J659" s="13"/>
      <c r="K659" s="13"/>
      <c r="L659" s="8"/>
    </row>
    <row r="660">
      <c r="A660" s="10"/>
      <c r="B660" s="10"/>
      <c r="C660" s="10"/>
      <c r="D660" s="10"/>
      <c r="E660" s="29"/>
      <c r="F660" s="13"/>
      <c r="G660" s="13"/>
      <c r="H660" s="13"/>
      <c r="I660" s="13"/>
      <c r="J660" s="13"/>
      <c r="K660" s="13"/>
      <c r="L660" s="8"/>
    </row>
    <row r="661">
      <c r="A661" s="10"/>
      <c r="B661" s="10"/>
      <c r="C661" s="10"/>
      <c r="D661" s="10"/>
      <c r="E661" s="29"/>
      <c r="F661" s="13"/>
      <c r="G661" s="13"/>
      <c r="H661" s="13"/>
      <c r="I661" s="13"/>
      <c r="J661" s="13"/>
      <c r="K661" s="13"/>
      <c r="L661" s="8"/>
    </row>
    <row r="662">
      <c r="A662" s="10"/>
      <c r="B662" s="10"/>
      <c r="C662" s="10"/>
      <c r="D662" s="10"/>
      <c r="E662" s="29"/>
      <c r="F662" s="13"/>
      <c r="G662" s="13"/>
      <c r="H662" s="13"/>
      <c r="I662" s="13"/>
      <c r="J662" s="13"/>
      <c r="K662" s="13"/>
      <c r="L662" s="8"/>
    </row>
    <row r="663">
      <c r="A663" s="10"/>
      <c r="B663" s="10"/>
      <c r="C663" s="10"/>
      <c r="D663" s="10"/>
      <c r="E663" s="29"/>
      <c r="F663" s="13"/>
      <c r="G663" s="13"/>
      <c r="H663" s="13"/>
      <c r="I663" s="13"/>
      <c r="J663" s="13"/>
      <c r="K663" s="13"/>
      <c r="L663" s="8"/>
    </row>
    <row r="664">
      <c r="A664" s="10"/>
      <c r="B664" s="10"/>
      <c r="C664" s="10"/>
      <c r="D664" s="10"/>
      <c r="E664" s="29"/>
      <c r="F664" s="13"/>
      <c r="G664" s="13"/>
      <c r="H664" s="13"/>
      <c r="I664" s="13"/>
      <c r="J664" s="13"/>
      <c r="K664" s="13"/>
      <c r="L664" s="8"/>
    </row>
    <row r="665">
      <c r="A665" s="10"/>
      <c r="B665" s="10"/>
      <c r="C665" s="10"/>
      <c r="D665" s="10"/>
      <c r="E665" s="29"/>
      <c r="F665" s="13"/>
      <c r="G665" s="13"/>
      <c r="H665" s="13"/>
      <c r="I665" s="13"/>
      <c r="J665" s="13"/>
      <c r="K665" s="13"/>
      <c r="L665" s="8"/>
    </row>
    <row r="666">
      <c r="A666" s="10"/>
      <c r="B666" s="10"/>
      <c r="C666" s="10"/>
      <c r="D666" s="10"/>
      <c r="E666" s="29"/>
      <c r="F666" s="13"/>
      <c r="G666" s="13"/>
      <c r="H666" s="13"/>
      <c r="I666" s="13"/>
      <c r="J666" s="13"/>
      <c r="K666" s="13"/>
      <c r="L666" s="8"/>
    </row>
    <row r="667">
      <c r="A667" s="10"/>
      <c r="B667" s="10"/>
      <c r="C667" s="10"/>
      <c r="D667" s="10"/>
      <c r="E667" s="29"/>
      <c r="F667" s="13"/>
      <c r="G667" s="13"/>
      <c r="H667" s="13"/>
      <c r="I667" s="13"/>
      <c r="J667" s="13"/>
      <c r="K667" s="13"/>
      <c r="L667" s="8"/>
    </row>
    <row r="668">
      <c r="A668" s="10"/>
      <c r="B668" s="10"/>
      <c r="C668" s="10"/>
      <c r="D668" s="10"/>
      <c r="E668" s="29"/>
      <c r="F668" s="13"/>
      <c r="G668" s="13"/>
      <c r="H668" s="13"/>
      <c r="I668" s="13"/>
      <c r="J668" s="13"/>
      <c r="K668" s="13"/>
      <c r="L668" s="8"/>
    </row>
    <row r="669">
      <c r="A669" s="10"/>
      <c r="B669" s="10"/>
      <c r="C669" s="10"/>
      <c r="D669" s="10"/>
      <c r="E669" s="29"/>
      <c r="F669" s="13"/>
      <c r="G669" s="13"/>
      <c r="H669" s="13"/>
      <c r="I669" s="13"/>
      <c r="J669" s="13"/>
      <c r="K669" s="13"/>
      <c r="L669" s="8"/>
    </row>
    <row r="670">
      <c r="A670" s="10"/>
      <c r="B670" s="10"/>
      <c r="C670" s="10"/>
      <c r="D670" s="10"/>
      <c r="E670" s="29"/>
      <c r="F670" s="13"/>
      <c r="G670" s="13"/>
      <c r="H670" s="13"/>
      <c r="I670" s="13"/>
      <c r="J670" s="13"/>
      <c r="K670" s="13"/>
      <c r="L670" s="8"/>
    </row>
    <row r="671">
      <c r="A671" s="10"/>
      <c r="B671" s="10"/>
      <c r="C671" s="10"/>
      <c r="D671" s="10"/>
      <c r="E671" s="29"/>
      <c r="F671" s="13"/>
      <c r="G671" s="13"/>
      <c r="H671" s="13"/>
      <c r="I671" s="13"/>
      <c r="J671" s="13"/>
      <c r="K671" s="13"/>
      <c r="L671" s="8"/>
    </row>
    <row r="672">
      <c r="A672" s="10"/>
      <c r="B672" s="10"/>
      <c r="C672" s="10"/>
      <c r="D672" s="10"/>
      <c r="E672" s="29"/>
      <c r="F672" s="13"/>
      <c r="G672" s="13"/>
      <c r="H672" s="13"/>
      <c r="I672" s="13"/>
      <c r="J672" s="13"/>
      <c r="K672" s="13"/>
      <c r="L672" s="8"/>
    </row>
    <row r="673">
      <c r="A673" s="10"/>
      <c r="B673" s="10"/>
      <c r="C673" s="10"/>
      <c r="D673" s="10"/>
      <c r="E673" s="29"/>
      <c r="F673" s="13"/>
      <c r="G673" s="13"/>
      <c r="H673" s="13"/>
      <c r="I673" s="13"/>
      <c r="J673" s="13"/>
      <c r="K673" s="13"/>
      <c r="L673" s="8"/>
    </row>
    <row r="674">
      <c r="A674" s="10"/>
      <c r="B674" s="10"/>
      <c r="C674" s="10"/>
      <c r="D674" s="10"/>
      <c r="E674" s="29"/>
      <c r="F674" s="13"/>
      <c r="G674" s="13"/>
      <c r="H674" s="13"/>
      <c r="I674" s="13"/>
      <c r="J674" s="13"/>
      <c r="K674" s="13"/>
      <c r="L674" s="8"/>
    </row>
    <row r="675">
      <c r="A675" s="10"/>
      <c r="B675" s="10"/>
      <c r="C675" s="10"/>
      <c r="D675" s="10"/>
      <c r="E675" s="29"/>
      <c r="F675" s="13"/>
      <c r="G675" s="13"/>
      <c r="H675" s="13"/>
      <c r="I675" s="13"/>
      <c r="J675" s="13"/>
      <c r="K675" s="13"/>
      <c r="L675" s="8"/>
    </row>
    <row r="676">
      <c r="A676" s="10"/>
      <c r="B676" s="10"/>
      <c r="C676" s="10"/>
      <c r="D676" s="10"/>
      <c r="E676" s="29"/>
      <c r="F676" s="13"/>
      <c r="G676" s="13"/>
      <c r="H676" s="13"/>
      <c r="I676" s="13"/>
      <c r="J676" s="13"/>
      <c r="K676" s="13"/>
      <c r="L676" s="8"/>
    </row>
    <row r="677">
      <c r="A677" s="10"/>
      <c r="B677" s="10"/>
      <c r="C677" s="10"/>
      <c r="D677" s="10"/>
      <c r="E677" s="29"/>
      <c r="F677" s="13"/>
      <c r="G677" s="13"/>
      <c r="H677" s="13"/>
      <c r="I677" s="13"/>
      <c r="J677" s="13"/>
      <c r="K677" s="13"/>
      <c r="L677" s="8"/>
    </row>
    <row r="678">
      <c r="A678" s="10"/>
      <c r="B678" s="10"/>
      <c r="C678" s="10"/>
      <c r="D678" s="10"/>
      <c r="E678" s="29"/>
      <c r="F678" s="13"/>
      <c r="G678" s="13"/>
      <c r="H678" s="13"/>
      <c r="I678" s="13"/>
      <c r="J678" s="13"/>
      <c r="K678" s="13"/>
      <c r="L678" s="8"/>
    </row>
    <row r="679">
      <c r="A679" s="10"/>
      <c r="B679" s="10"/>
      <c r="C679" s="10"/>
      <c r="D679" s="10"/>
      <c r="E679" s="29"/>
      <c r="F679" s="13"/>
      <c r="G679" s="13"/>
      <c r="H679" s="13"/>
      <c r="I679" s="13"/>
      <c r="J679" s="13"/>
      <c r="K679" s="13"/>
      <c r="L679" s="8"/>
    </row>
    <row r="680">
      <c r="A680" s="10"/>
      <c r="B680" s="10"/>
      <c r="C680" s="10"/>
      <c r="D680" s="10"/>
      <c r="E680" s="29"/>
      <c r="F680" s="13"/>
      <c r="G680" s="13"/>
      <c r="H680" s="13"/>
      <c r="I680" s="13"/>
      <c r="J680" s="13"/>
      <c r="K680" s="13"/>
      <c r="L680" s="8"/>
    </row>
    <row r="681">
      <c r="A681" s="10"/>
      <c r="B681" s="10"/>
      <c r="C681" s="10"/>
      <c r="D681" s="10"/>
      <c r="E681" s="29"/>
      <c r="F681" s="13"/>
      <c r="G681" s="13"/>
      <c r="H681" s="13"/>
      <c r="I681" s="13"/>
      <c r="J681" s="13"/>
      <c r="K681" s="13"/>
      <c r="L681" s="8"/>
    </row>
    <row r="682">
      <c r="A682" s="10"/>
      <c r="B682" s="10"/>
      <c r="C682" s="10"/>
      <c r="D682" s="10"/>
      <c r="E682" s="29"/>
      <c r="F682" s="13"/>
      <c r="G682" s="13"/>
      <c r="H682" s="13"/>
      <c r="I682" s="13"/>
      <c r="J682" s="13"/>
      <c r="K682" s="13"/>
      <c r="L682" s="8"/>
    </row>
    <row r="683">
      <c r="A683" s="10"/>
      <c r="B683" s="10"/>
      <c r="C683" s="10"/>
      <c r="D683" s="10"/>
      <c r="E683" s="29"/>
      <c r="F683" s="13"/>
      <c r="G683" s="13"/>
      <c r="H683" s="13"/>
      <c r="I683" s="13"/>
      <c r="J683" s="13"/>
      <c r="K683" s="13"/>
      <c r="L683" s="8"/>
    </row>
    <row r="684">
      <c r="A684" s="10"/>
      <c r="B684" s="10"/>
      <c r="C684" s="10"/>
      <c r="D684" s="10"/>
      <c r="E684" s="29"/>
      <c r="F684" s="13"/>
      <c r="G684" s="13"/>
      <c r="H684" s="13"/>
      <c r="I684" s="13"/>
      <c r="J684" s="13"/>
      <c r="K684" s="13"/>
      <c r="L684" s="8"/>
    </row>
    <row r="685">
      <c r="A685" s="10"/>
      <c r="B685" s="10"/>
      <c r="C685" s="10"/>
      <c r="D685" s="10"/>
      <c r="E685" s="29"/>
      <c r="F685" s="13"/>
      <c r="G685" s="13"/>
      <c r="H685" s="13"/>
      <c r="I685" s="13"/>
      <c r="J685" s="13"/>
      <c r="K685" s="13"/>
      <c r="L685" s="8"/>
    </row>
    <row r="686">
      <c r="A686" s="10"/>
      <c r="B686" s="10"/>
      <c r="C686" s="10"/>
      <c r="D686" s="10"/>
      <c r="E686" s="29"/>
      <c r="F686" s="13"/>
      <c r="G686" s="13"/>
      <c r="H686" s="13"/>
      <c r="I686" s="13"/>
      <c r="J686" s="13"/>
      <c r="K686" s="13"/>
      <c r="L686" s="8"/>
    </row>
    <row r="687">
      <c r="A687" s="10"/>
      <c r="B687" s="10"/>
      <c r="C687" s="10"/>
      <c r="D687" s="10"/>
      <c r="E687" s="29"/>
      <c r="F687" s="13"/>
      <c r="G687" s="13"/>
      <c r="H687" s="13"/>
      <c r="I687" s="13"/>
      <c r="J687" s="13"/>
      <c r="K687" s="13"/>
      <c r="L687" s="8"/>
    </row>
    <row r="688">
      <c r="A688" s="10"/>
      <c r="B688" s="10"/>
      <c r="C688" s="10"/>
      <c r="D688" s="10"/>
      <c r="E688" s="29"/>
      <c r="F688" s="13"/>
      <c r="G688" s="13"/>
      <c r="H688" s="13"/>
      <c r="I688" s="13"/>
      <c r="J688" s="13"/>
      <c r="K688" s="13"/>
      <c r="L688" s="8"/>
    </row>
    <row r="689">
      <c r="A689" s="10"/>
      <c r="B689" s="10"/>
      <c r="C689" s="10"/>
      <c r="D689" s="10"/>
      <c r="E689" s="29"/>
      <c r="F689" s="13"/>
      <c r="G689" s="13"/>
      <c r="H689" s="13"/>
      <c r="I689" s="13"/>
      <c r="J689" s="13"/>
      <c r="K689" s="13"/>
      <c r="L689" s="8"/>
    </row>
    <row r="690">
      <c r="A690" s="10"/>
      <c r="B690" s="10"/>
      <c r="C690" s="10"/>
      <c r="D690" s="10"/>
      <c r="E690" s="29"/>
      <c r="F690" s="13"/>
      <c r="G690" s="13"/>
      <c r="H690" s="13"/>
      <c r="I690" s="13"/>
      <c r="J690" s="13"/>
      <c r="K690" s="13"/>
      <c r="L690" s="8"/>
    </row>
    <row r="691">
      <c r="A691" s="10"/>
      <c r="B691" s="10"/>
      <c r="C691" s="10"/>
      <c r="D691" s="10"/>
      <c r="E691" s="29"/>
      <c r="F691" s="13"/>
      <c r="G691" s="13"/>
      <c r="H691" s="13"/>
      <c r="I691" s="13"/>
      <c r="J691" s="13"/>
      <c r="K691" s="13"/>
      <c r="L691" s="8"/>
    </row>
    <row r="692">
      <c r="A692" s="10"/>
      <c r="B692" s="10"/>
      <c r="C692" s="10"/>
      <c r="D692" s="10"/>
      <c r="E692" s="29"/>
      <c r="F692" s="13"/>
      <c r="G692" s="13"/>
      <c r="H692" s="13"/>
      <c r="I692" s="13"/>
      <c r="J692" s="13"/>
      <c r="K692" s="13"/>
      <c r="L692" s="8"/>
    </row>
    <row r="693">
      <c r="A693" s="10"/>
      <c r="B693" s="10"/>
      <c r="C693" s="10"/>
      <c r="D693" s="10"/>
      <c r="E693" s="29"/>
      <c r="F693" s="13"/>
      <c r="G693" s="13"/>
      <c r="H693" s="13"/>
      <c r="I693" s="13"/>
      <c r="J693" s="13"/>
      <c r="K693" s="13"/>
      <c r="L693" s="8"/>
    </row>
    <row r="694">
      <c r="A694" s="10"/>
      <c r="B694" s="10"/>
      <c r="C694" s="10"/>
      <c r="D694" s="10"/>
      <c r="E694" s="29"/>
      <c r="F694" s="13"/>
      <c r="G694" s="13"/>
      <c r="H694" s="13"/>
      <c r="I694" s="13"/>
      <c r="J694" s="13"/>
      <c r="K694" s="13"/>
      <c r="L694" s="8"/>
    </row>
    <row r="695">
      <c r="A695" s="10"/>
      <c r="B695" s="10"/>
      <c r="C695" s="10"/>
      <c r="D695" s="10"/>
      <c r="E695" s="29"/>
      <c r="F695" s="13"/>
      <c r="G695" s="13"/>
      <c r="H695" s="13"/>
      <c r="I695" s="13"/>
      <c r="J695" s="13"/>
      <c r="K695" s="13"/>
      <c r="L695" s="8"/>
    </row>
    <row r="696">
      <c r="A696" s="10"/>
      <c r="B696" s="10"/>
      <c r="C696" s="10"/>
      <c r="D696" s="10"/>
      <c r="E696" s="29"/>
      <c r="F696" s="13"/>
      <c r="G696" s="13"/>
      <c r="H696" s="13"/>
      <c r="I696" s="13"/>
      <c r="J696" s="13"/>
      <c r="K696" s="13"/>
      <c r="L696" s="8"/>
    </row>
    <row r="697">
      <c r="A697" s="10"/>
      <c r="B697" s="10"/>
      <c r="C697" s="10"/>
      <c r="D697" s="10"/>
      <c r="E697" s="29"/>
      <c r="F697" s="13"/>
      <c r="G697" s="13"/>
      <c r="H697" s="13"/>
      <c r="I697" s="13"/>
      <c r="J697" s="13"/>
      <c r="K697" s="13"/>
      <c r="L697" s="8"/>
    </row>
    <row r="698">
      <c r="A698" s="10"/>
      <c r="B698" s="10"/>
      <c r="C698" s="10"/>
      <c r="D698" s="10"/>
      <c r="E698" s="29"/>
      <c r="F698" s="13"/>
      <c r="G698" s="13"/>
      <c r="H698" s="13"/>
      <c r="I698" s="13"/>
      <c r="J698" s="13"/>
      <c r="K698" s="13"/>
      <c r="L698" s="8"/>
    </row>
    <row r="699">
      <c r="A699" s="10"/>
      <c r="B699" s="10"/>
      <c r="C699" s="10"/>
      <c r="D699" s="10"/>
      <c r="E699" s="29"/>
      <c r="F699" s="13"/>
      <c r="G699" s="13"/>
      <c r="H699" s="13"/>
      <c r="I699" s="13"/>
      <c r="J699" s="13"/>
      <c r="K699" s="13"/>
      <c r="L699" s="8"/>
    </row>
    <row r="700">
      <c r="A700" s="10"/>
      <c r="B700" s="10"/>
      <c r="C700" s="10"/>
      <c r="D700" s="10"/>
      <c r="E700" s="29"/>
      <c r="F700" s="13"/>
      <c r="G700" s="13"/>
      <c r="H700" s="13"/>
      <c r="I700" s="13"/>
      <c r="J700" s="13"/>
      <c r="K700" s="13"/>
      <c r="L700" s="8"/>
    </row>
    <row r="701">
      <c r="A701" s="10"/>
      <c r="B701" s="10"/>
      <c r="C701" s="10"/>
      <c r="D701" s="10"/>
      <c r="E701" s="29"/>
      <c r="F701" s="13"/>
      <c r="G701" s="13"/>
      <c r="H701" s="13"/>
      <c r="I701" s="13"/>
      <c r="J701" s="13"/>
      <c r="K701" s="13"/>
      <c r="L701" s="8"/>
    </row>
    <row r="702">
      <c r="A702" s="10"/>
      <c r="B702" s="10"/>
      <c r="C702" s="10"/>
      <c r="D702" s="10"/>
      <c r="E702" s="29"/>
      <c r="F702" s="13"/>
      <c r="G702" s="13"/>
      <c r="H702" s="13"/>
      <c r="I702" s="13"/>
      <c r="J702" s="13"/>
      <c r="K702" s="13"/>
      <c r="L702" s="8"/>
    </row>
    <row r="703">
      <c r="A703" s="10"/>
      <c r="B703" s="10"/>
      <c r="C703" s="10"/>
      <c r="D703" s="10"/>
      <c r="E703" s="29"/>
      <c r="F703" s="13"/>
      <c r="G703" s="13"/>
      <c r="H703" s="13"/>
      <c r="I703" s="13"/>
      <c r="J703" s="13"/>
      <c r="K703" s="13"/>
      <c r="L703" s="8"/>
    </row>
    <row r="704">
      <c r="A704" s="10"/>
      <c r="B704" s="10"/>
      <c r="C704" s="10"/>
      <c r="D704" s="10"/>
      <c r="E704" s="29"/>
      <c r="F704" s="13"/>
      <c r="G704" s="13"/>
      <c r="H704" s="13"/>
      <c r="I704" s="13"/>
      <c r="J704" s="13"/>
      <c r="K704" s="13"/>
      <c r="L704" s="8"/>
    </row>
    <row r="705">
      <c r="A705" s="10"/>
      <c r="B705" s="10"/>
      <c r="C705" s="10"/>
      <c r="D705" s="10"/>
      <c r="E705" s="29"/>
      <c r="F705" s="13"/>
      <c r="G705" s="13"/>
      <c r="H705" s="13"/>
      <c r="I705" s="13"/>
      <c r="J705" s="13"/>
      <c r="K705" s="13"/>
      <c r="L705" s="8"/>
    </row>
    <row r="706">
      <c r="A706" s="10"/>
      <c r="B706" s="10"/>
      <c r="C706" s="10"/>
      <c r="D706" s="10"/>
      <c r="E706" s="29"/>
      <c r="F706" s="13"/>
      <c r="G706" s="13"/>
      <c r="H706" s="13"/>
      <c r="I706" s="13"/>
      <c r="J706" s="13"/>
      <c r="K706" s="13"/>
      <c r="L706" s="8"/>
    </row>
    <row r="707">
      <c r="A707" s="10"/>
      <c r="B707" s="10"/>
      <c r="C707" s="10"/>
      <c r="D707" s="10"/>
      <c r="E707" s="29"/>
      <c r="F707" s="13"/>
      <c r="G707" s="13"/>
      <c r="H707" s="13"/>
      <c r="I707" s="13"/>
      <c r="J707" s="13"/>
      <c r="K707" s="13"/>
      <c r="L707" s="8"/>
    </row>
    <row r="708">
      <c r="A708" s="10"/>
      <c r="B708" s="10"/>
      <c r="C708" s="10"/>
      <c r="D708" s="10"/>
      <c r="E708" s="29"/>
      <c r="F708" s="13"/>
      <c r="G708" s="13"/>
      <c r="H708" s="13"/>
      <c r="I708" s="13"/>
      <c r="J708" s="13"/>
      <c r="K708" s="13"/>
      <c r="L708" s="8"/>
    </row>
    <row r="709">
      <c r="A709" s="10"/>
      <c r="B709" s="10"/>
      <c r="C709" s="10"/>
      <c r="D709" s="10"/>
      <c r="E709" s="29"/>
      <c r="F709" s="13"/>
      <c r="G709" s="13"/>
      <c r="H709" s="13"/>
      <c r="I709" s="13"/>
      <c r="J709" s="13"/>
      <c r="K709" s="13"/>
      <c r="L709" s="8"/>
    </row>
    <row r="710">
      <c r="A710" s="10"/>
      <c r="B710" s="10"/>
      <c r="C710" s="10"/>
      <c r="D710" s="10"/>
      <c r="E710" s="29"/>
      <c r="F710" s="13"/>
      <c r="G710" s="13"/>
      <c r="H710" s="13"/>
      <c r="I710" s="13"/>
      <c r="J710" s="13"/>
      <c r="K710" s="13"/>
      <c r="L710" s="8"/>
    </row>
    <row r="711">
      <c r="A711" s="10"/>
      <c r="B711" s="10"/>
      <c r="C711" s="10"/>
      <c r="D711" s="10"/>
      <c r="E711" s="29"/>
      <c r="F711" s="13"/>
      <c r="G711" s="13"/>
      <c r="H711" s="13"/>
      <c r="I711" s="13"/>
      <c r="J711" s="13"/>
      <c r="K711" s="13"/>
      <c r="L711" s="8"/>
    </row>
    <row r="712">
      <c r="A712" s="10"/>
      <c r="B712" s="10"/>
      <c r="C712" s="10"/>
      <c r="D712" s="10"/>
      <c r="E712" s="29"/>
      <c r="F712" s="13"/>
      <c r="G712" s="13"/>
      <c r="H712" s="13"/>
      <c r="I712" s="13"/>
      <c r="J712" s="13"/>
      <c r="K712" s="13"/>
      <c r="L712" s="8"/>
    </row>
    <row r="713">
      <c r="A713" s="10"/>
      <c r="B713" s="10"/>
      <c r="C713" s="10"/>
      <c r="D713" s="10"/>
      <c r="E713" s="29"/>
      <c r="F713" s="13"/>
      <c r="G713" s="13"/>
      <c r="H713" s="13"/>
      <c r="I713" s="13"/>
      <c r="J713" s="13"/>
      <c r="K713" s="13"/>
      <c r="L713" s="8"/>
    </row>
    <row r="714">
      <c r="A714" s="10"/>
      <c r="B714" s="10"/>
      <c r="C714" s="10"/>
      <c r="D714" s="10"/>
      <c r="E714" s="29"/>
      <c r="F714" s="13"/>
      <c r="G714" s="13"/>
      <c r="H714" s="13"/>
      <c r="I714" s="13"/>
      <c r="J714" s="13"/>
      <c r="K714" s="13"/>
      <c r="L714" s="8"/>
    </row>
    <row r="715">
      <c r="A715" s="10"/>
      <c r="B715" s="10"/>
      <c r="C715" s="10"/>
      <c r="D715" s="10"/>
      <c r="E715" s="29"/>
      <c r="F715" s="13"/>
      <c r="G715" s="13"/>
      <c r="H715" s="13"/>
      <c r="I715" s="13"/>
      <c r="J715" s="13"/>
      <c r="K715" s="13"/>
      <c r="L715" s="8"/>
    </row>
    <row r="716">
      <c r="A716" s="10"/>
      <c r="B716" s="10"/>
      <c r="C716" s="10"/>
      <c r="D716" s="10"/>
      <c r="E716" s="29"/>
      <c r="F716" s="13"/>
      <c r="G716" s="13"/>
      <c r="H716" s="13"/>
      <c r="I716" s="13"/>
      <c r="J716" s="13"/>
      <c r="K716" s="13"/>
      <c r="L716" s="8"/>
    </row>
    <row r="717">
      <c r="A717" s="10"/>
      <c r="B717" s="10"/>
      <c r="C717" s="10"/>
      <c r="D717" s="10"/>
      <c r="E717" s="29"/>
      <c r="F717" s="13"/>
      <c r="G717" s="13"/>
      <c r="H717" s="13"/>
      <c r="I717" s="13"/>
      <c r="J717" s="13"/>
      <c r="K717" s="13"/>
      <c r="L717" s="8"/>
    </row>
    <row r="718">
      <c r="A718" s="10"/>
      <c r="B718" s="10"/>
      <c r="C718" s="10"/>
      <c r="D718" s="10"/>
      <c r="E718" s="29"/>
      <c r="F718" s="13"/>
      <c r="G718" s="13"/>
      <c r="H718" s="13"/>
      <c r="I718" s="13"/>
      <c r="J718" s="13"/>
      <c r="K718" s="13"/>
      <c r="L718" s="8"/>
    </row>
    <row r="719">
      <c r="A719" s="10"/>
      <c r="B719" s="10"/>
      <c r="C719" s="10"/>
      <c r="D719" s="10"/>
      <c r="E719" s="29"/>
      <c r="F719" s="13"/>
      <c r="G719" s="13"/>
      <c r="H719" s="13"/>
      <c r="I719" s="13"/>
      <c r="J719" s="13"/>
      <c r="K719" s="13"/>
      <c r="L719" s="8"/>
    </row>
    <row r="720">
      <c r="A720" s="10"/>
      <c r="B720" s="10"/>
      <c r="C720" s="10"/>
      <c r="D720" s="10"/>
      <c r="E720" s="29"/>
      <c r="F720" s="13"/>
      <c r="G720" s="13"/>
      <c r="H720" s="13"/>
      <c r="I720" s="13"/>
      <c r="J720" s="13"/>
      <c r="K720" s="13"/>
      <c r="L720" s="8"/>
    </row>
    <row r="721">
      <c r="A721" s="10"/>
      <c r="B721" s="10"/>
      <c r="C721" s="10"/>
      <c r="D721" s="10"/>
      <c r="E721" s="29"/>
      <c r="F721" s="13"/>
      <c r="G721" s="13"/>
      <c r="H721" s="13"/>
      <c r="I721" s="13"/>
      <c r="J721" s="13"/>
      <c r="K721" s="13"/>
      <c r="L721" s="8"/>
    </row>
    <row r="722">
      <c r="A722" s="10"/>
      <c r="B722" s="10"/>
      <c r="C722" s="10"/>
      <c r="D722" s="10"/>
      <c r="E722" s="29"/>
      <c r="F722" s="13"/>
      <c r="G722" s="13"/>
      <c r="H722" s="13"/>
      <c r="I722" s="13"/>
      <c r="J722" s="13"/>
      <c r="K722" s="13"/>
      <c r="L722" s="8"/>
    </row>
    <row r="723">
      <c r="A723" s="10"/>
      <c r="B723" s="10"/>
      <c r="C723" s="10"/>
      <c r="D723" s="10"/>
      <c r="E723" s="29"/>
      <c r="F723" s="13"/>
      <c r="G723" s="13"/>
      <c r="H723" s="13"/>
      <c r="I723" s="13"/>
      <c r="J723" s="13"/>
      <c r="K723" s="13"/>
      <c r="L723" s="8"/>
    </row>
    <row r="724">
      <c r="A724" s="10"/>
      <c r="B724" s="10"/>
      <c r="C724" s="10"/>
      <c r="D724" s="10"/>
      <c r="E724" s="29"/>
      <c r="F724" s="13"/>
      <c r="G724" s="13"/>
      <c r="H724" s="13"/>
      <c r="I724" s="13"/>
      <c r="J724" s="13"/>
      <c r="K724" s="13"/>
      <c r="L724" s="8"/>
    </row>
    <row r="725">
      <c r="A725" s="10"/>
      <c r="B725" s="10"/>
      <c r="C725" s="10"/>
      <c r="D725" s="10"/>
      <c r="E725" s="29"/>
      <c r="F725" s="13"/>
      <c r="G725" s="13"/>
      <c r="H725" s="13"/>
      <c r="I725" s="13"/>
      <c r="J725" s="13"/>
      <c r="K725" s="13"/>
      <c r="L725" s="8"/>
    </row>
    <row r="726">
      <c r="A726" s="10"/>
      <c r="B726" s="10"/>
      <c r="C726" s="10"/>
      <c r="D726" s="10"/>
      <c r="E726" s="29"/>
      <c r="F726" s="13"/>
      <c r="G726" s="13"/>
      <c r="H726" s="13"/>
      <c r="I726" s="13"/>
      <c r="J726" s="13"/>
      <c r="K726" s="13"/>
      <c r="L726" s="8"/>
    </row>
    <row r="727">
      <c r="A727" s="10"/>
      <c r="B727" s="10"/>
      <c r="C727" s="10"/>
      <c r="D727" s="10"/>
      <c r="E727" s="29"/>
      <c r="F727" s="13"/>
      <c r="G727" s="13"/>
      <c r="H727" s="13"/>
      <c r="I727" s="13"/>
      <c r="J727" s="13"/>
      <c r="K727" s="13"/>
      <c r="L727" s="8"/>
    </row>
    <row r="728">
      <c r="A728" s="10"/>
      <c r="B728" s="10"/>
      <c r="C728" s="10"/>
      <c r="D728" s="10"/>
      <c r="E728" s="29"/>
      <c r="F728" s="13"/>
      <c r="G728" s="13"/>
      <c r="H728" s="13"/>
      <c r="I728" s="13"/>
      <c r="J728" s="13"/>
      <c r="K728" s="13"/>
      <c r="L728" s="8"/>
    </row>
    <row r="729">
      <c r="A729" s="10"/>
      <c r="B729" s="10"/>
      <c r="C729" s="10"/>
      <c r="D729" s="10"/>
      <c r="E729" s="29"/>
      <c r="F729" s="13"/>
      <c r="G729" s="13"/>
      <c r="H729" s="13"/>
      <c r="I729" s="13"/>
      <c r="J729" s="13"/>
      <c r="K729" s="13"/>
      <c r="L729" s="8"/>
    </row>
    <row r="730">
      <c r="A730" s="10"/>
      <c r="B730" s="10"/>
      <c r="C730" s="10"/>
      <c r="D730" s="10"/>
      <c r="E730" s="29"/>
      <c r="F730" s="13"/>
      <c r="G730" s="13"/>
      <c r="H730" s="13"/>
      <c r="I730" s="13"/>
      <c r="J730" s="13"/>
      <c r="K730" s="13"/>
      <c r="L730" s="8"/>
    </row>
    <row r="731">
      <c r="A731" s="10"/>
      <c r="B731" s="10"/>
      <c r="C731" s="10"/>
      <c r="D731" s="10"/>
      <c r="E731" s="29"/>
      <c r="F731" s="13"/>
      <c r="G731" s="13"/>
      <c r="H731" s="13"/>
      <c r="I731" s="13"/>
      <c r="J731" s="13"/>
      <c r="K731" s="13"/>
      <c r="L731" s="8"/>
    </row>
    <row r="732">
      <c r="A732" s="10"/>
      <c r="B732" s="10"/>
      <c r="C732" s="10"/>
      <c r="D732" s="10"/>
      <c r="E732" s="29"/>
      <c r="F732" s="13"/>
      <c r="G732" s="13"/>
      <c r="H732" s="13"/>
      <c r="I732" s="13"/>
      <c r="J732" s="13"/>
      <c r="K732" s="13"/>
      <c r="L732" s="8"/>
    </row>
    <row r="733">
      <c r="A733" s="10"/>
      <c r="B733" s="10"/>
      <c r="C733" s="10"/>
      <c r="D733" s="10"/>
      <c r="E733" s="29"/>
      <c r="F733" s="13"/>
      <c r="G733" s="13"/>
      <c r="H733" s="13"/>
      <c r="I733" s="13"/>
      <c r="J733" s="13"/>
      <c r="K733" s="13"/>
      <c r="L733" s="8"/>
    </row>
    <row r="734">
      <c r="A734" s="10"/>
      <c r="B734" s="10"/>
      <c r="C734" s="10"/>
      <c r="D734" s="10"/>
      <c r="E734" s="29"/>
      <c r="F734" s="13"/>
      <c r="G734" s="13"/>
      <c r="H734" s="13"/>
      <c r="I734" s="13"/>
      <c r="J734" s="13"/>
      <c r="K734" s="13"/>
      <c r="L734" s="8"/>
    </row>
    <row r="735">
      <c r="A735" s="10"/>
      <c r="B735" s="10"/>
      <c r="C735" s="10"/>
      <c r="D735" s="10"/>
      <c r="E735" s="29"/>
      <c r="F735" s="13"/>
      <c r="G735" s="13"/>
      <c r="H735" s="13"/>
      <c r="I735" s="13"/>
      <c r="J735" s="13"/>
      <c r="K735" s="13"/>
      <c r="L735" s="8"/>
    </row>
    <row r="736">
      <c r="A736" s="10"/>
      <c r="B736" s="10"/>
      <c r="C736" s="10"/>
      <c r="D736" s="10"/>
      <c r="E736" s="29"/>
      <c r="F736" s="13"/>
      <c r="G736" s="13"/>
      <c r="H736" s="13"/>
      <c r="I736" s="13"/>
      <c r="J736" s="13"/>
      <c r="K736" s="13"/>
      <c r="L736" s="8"/>
    </row>
    <row r="737">
      <c r="A737" s="10"/>
      <c r="B737" s="10"/>
      <c r="C737" s="10"/>
      <c r="D737" s="10"/>
      <c r="E737" s="29"/>
      <c r="F737" s="13"/>
      <c r="G737" s="13"/>
      <c r="H737" s="13"/>
      <c r="I737" s="13"/>
      <c r="J737" s="13"/>
      <c r="K737" s="13"/>
      <c r="L737" s="8"/>
    </row>
    <row r="738">
      <c r="A738" s="10"/>
      <c r="B738" s="10"/>
      <c r="C738" s="10"/>
      <c r="D738" s="10"/>
      <c r="E738" s="29"/>
      <c r="F738" s="13"/>
      <c r="G738" s="13"/>
      <c r="H738" s="13"/>
      <c r="I738" s="13"/>
      <c r="J738" s="13"/>
      <c r="K738" s="13"/>
      <c r="L738" s="8"/>
    </row>
    <row r="739">
      <c r="A739" s="10"/>
      <c r="B739" s="10"/>
      <c r="C739" s="10"/>
      <c r="D739" s="10"/>
      <c r="E739" s="29"/>
      <c r="F739" s="13"/>
      <c r="G739" s="13"/>
      <c r="H739" s="13"/>
      <c r="I739" s="13"/>
      <c r="J739" s="13"/>
      <c r="K739" s="13"/>
      <c r="L739" s="8"/>
    </row>
    <row r="740">
      <c r="A740" s="10"/>
      <c r="B740" s="10"/>
      <c r="C740" s="10"/>
      <c r="D740" s="10"/>
      <c r="E740" s="29"/>
      <c r="F740" s="13"/>
      <c r="G740" s="13"/>
      <c r="H740" s="13"/>
      <c r="I740" s="13"/>
      <c r="J740" s="13"/>
      <c r="K740" s="13"/>
      <c r="L740" s="8"/>
    </row>
    <row r="741">
      <c r="A741" s="10"/>
      <c r="B741" s="10"/>
      <c r="C741" s="10"/>
      <c r="D741" s="10"/>
      <c r="E741" s="29"/>
      <c r="F741" s="13"/>
      <c r="G741" s="13"/>
      <c r="H741" s="13"/>
      <c r="I741" s="13"/>
      <c r="J741" s="13"/>
      <c r="K741" s="13"/>
      <c r="L741" s="8"/>
    </row>
    <row r="742">
      <c r="A742" s="10"/>
      <c r="B742" s="10"/>
      <c r="C742" s="10"/>
      <c r="D742" s="10"/>
      <c r="E742" s="29"/>
      <c r="F742" s="13"/>
      <c r="G742" s="13"/>
      <c r="H742" s="13"/>
      <c r="I742" s="13"/>
      <c r="J742" s="13"/>
      <c r="K742" s="13"/>
      <c r="L742" s="8"/>
    </row>
    <row r="743">
      <c r="A743" s="10"/>
      <c r="B743" s="10"/>
      <c r="C743" s="10"/>
      <c r="D743" s="10"/>
      <c r="E743" s="29"/>
      <c r="F743" s="13"/>
      <c r="G743" s="13"/>
      <c r="H743" s="13"/>
      <c r="I743" s="13"/>
      <c r="J743" s="13"/>
      <c r="K743" s="13"/>
      <c r="L743" s="8"/>
    </row>
    <row r="744">
      <c r="A744" s="10"/>
      <c r="B744" s="10"/>
      <c r="C744" s="10"/>
      <c r="D744" s="10"/>
      <c r="E744" s="29"/>
      <c r="F744" s="13"/>
      <c r="G744" s="13"/>
      <c r="H744" s="13"/>
      <c r="I744" s="13"/>
      <c r="J744" s="13"/>
      <c r="K744" s="13"/>
      <c r="L744" s="8"/>
    </row>
    <row r="745">
      <c r="A745" s="10"/>
      <c r="B745" s="10"/>
      <c r="C745" s="10"/>
      <c r="D745" s="10"/>
      <c r="E745" s="29"/>
      <c r="F745" s="13"/>
      <c r="G745" s="13"/>
      <c r="H745" s="13"/>
      <c r="I745" s="13"/>
      <c r="J745" s="13"/>
      <c r="K745" s="13"/>
      <c r="L745" s="8"/>
    </row>
    <row r="746">
      <c r="A746" s="10"/>
      <c r="B746" s="10"/>
      <c r="C746" s="10"/>
      <c r="D746" s="10"/>
      <c r="E746" s="29"/>
      <c r="F746" s="13"/>
      <c r="G746" s="13"/>
      <c r="H746" s="13"/>
      <c r="I746" s="13"/>
      <c r="J746" s="13"/>
      <c r="K746" s="13"/>
      <c r="L746" s="8"/>
    </row>
    <row r="747">
      <c r="A747" s="10"/>
      <c r="B747" s="10"/>
      <c r="C747" s="10"/>
      <c r="D747" s="10"/>
      <c r="E747" s="29"/>
      <c r="F747" s="13"/>
      <c r="G747" s="13"/>
      <c r="H747" s="13"/>
      <c r="I747" s="13"/>
      <c r="J747" s="13"/>
      <c r="K747" s="13"/>
      <c r="L747" s="8"/>
    </row>
    <row r="748">
      <c r="A748" s="10"/>
      <c r="B748" s="10"/>
      <c r="C748" s="10"/>
      <c r="D748" s="10"/>
      <c r="E748" s="29"/>
      <c r="F748" s="13"/>
      <c r="G748" s="13"/>
      <c r="H748" s="13"/>
      <c r="I748" s="13"/>
      <c r="J748" s="13"/>
      <c r="K748" s="13"/>
      <c r="L748" s="8"/>
    </row>
    <row r="749">
      <c r="A749" s="10"/>
      <c r="B749" s="10"/>
      <c r="C749" s="10"/>
      <c r="D749" s="10"/>
      <c r="E749" s="29"/>
      <c r="F749" s="13"/>
      <c r="G749" s="13"/>
      <c r="H749" s="13"/>
      <c r="I749" s="13"/>
      <c r="J749" s="13"/>
      <c r="K749" s="13"/>
      <c r="L749" s="8"/>
    </row>
    <row r="750">
      <c r="A750" s="10"/>
      <c r="B750" s="10"/>
      <c r="C750" s="10"/>
      <c r="D750" s="10"/>
      <c r="E750" s="29"/>
      <c r="F750" s="13"/>
      <c r="G750" s="13"/>
      <c r="H750" s="13"/>
      <c r="I750" s="13"/>
      <c r="J750" s="13"/>
      <c r="K750" s="13"/>
      <c r="L750" s="8"/>
    </row>
    <row r="751">
      <c r="A751" s="10"/>
      <c r="B751" s="10"/>
      <c r="C751" s="10"/>
      <c r="D751" s="10"/>
      <c r="E751" s="29"/>
      <c r="F751" s="13"/>
      <c r="G751" s="13"/>
      <c r="H751" s="13"/>
      <c r="I751" s="13"/>
      <c r="J751" s="13"/>
      <c r="K751" s="13"/>
      <c r="L751" s="8"/>
    </row>
    <row r="752">
      <c r="A752" s="10"/>
      <c r="B752" s="10"/>
      <c r="C752" s="10"/>
      <c r="D752" s="10"/>
      <c r="E752" s="29"/>
      <c r="F752" s="13"/>
      <c r="G752" s="13"/>
      <c r="H752" s="13"/>
      <c r="I752" s="13"/>
      <c r="J752" s="13"/>
      <c r="K752" s="13"/>
      <c r="L752" s="8"/>
    </row>
    <row r="753">
      <c r="A753" s="10"/>
      <c r="B753" s="10"/>
      <c r="C753" s="10"/>
      <c r="D753" s="10"/>
      <c r="E753" s="29"/>
      <c r="F753" s="13"/>
      <c r="G753" s="13"/>
      <c r="H753" s="13"/>
      <c r="I753" s="13"/>
      <c r="J753" s="13"/>
      <c r="K753" s="13"/>
      <c r="L753" s="8"/>
    </row>
    <row r="754">
      <c r="A754" s="10"/>
      <c r="B754" s="10"/>
      <c r="C754" s="10"/>
      <c r="D754" s="10"/>
      <c r="E754" s="29"/>
      <c r="F754" s="13"/>
      <c r="G754" s="13"/>
      <c r="H754" s="13"/>
      <c r="I754" s="13"/>
      <c r="J754" s="13"/>
      <c r="K754" s="13"/>
      <c r="L754" s="8"/>
    </row>
    <row r="755">
      <c r="A755" s="10"/>
      <c r="B755" s="10"/>
      <c r="C755" s="10"/>
      <c r="D755" s="10"/>
      <c r="E755" s="29"/>
      <c r="F755" s="13"/>
      <c r="G755" s="13"/>
      <c r="H755" s="13"/>
      <c r="I755" s="13"/>
      <c r="J755" s="13"/>
      <c r="K755" s="13"/>
      <c r="L755" s="8"/>
    </row>
    <row r="756">
      <c r="A756" s="10"/>
      <c r="B756" s="10"/>
      <c r="C756" s="10"/>
      <c r="D756" s="10"/>
      <c r="E756" s="29"/>
      <c r="F756" s="13"/>
      <c r="G756" s="13"/>
      <c r="H756" s="13"/>
      <c r="I756" s="13"/>
      <c r="J756" s="13"/>
      <c r="K756" s="13"/>
      <c r="L756" s="8"/>
    </row>
    <row r="757">
      <c r="A757" s="10"/>
      <c r="B757" s="10"/>
      <c r="C757" s="10"/>
      <c r="D757" s="10"/>
      <c r="E757" s="29"/>
      <c r="F757" s="13"/>
      <c r="G757" s="13"/>
      <c r="H757" s="13"/>
      <c r="I757" s="13"/>
      <c r="J757" s="13"/>
      <c r="K757" s="13"/>
      <c r="L757" s="8"/>
    </row>
    <row r="758">
      <c r="A758" s="10"/>
      <c r="B758" s="10"/>
      <c r="C758" s="10"/>
      <c r="D758" s="10"/>
      <c r="E758" s="29"/>
      <c r="F758" s="13"/>
      <c r="G758" s="13"/>
      <c r="H758" s="13"/>
      <c r="I758" s="13"/>
      <c r="J758" s="13"/>
      <c r="K758" s="13"/>
      <c r="L758" s="8"/>
    </row>
    <row r="759">
      <c r="A759" s="10"/>
      <c r="B759" s="10"/>
      <c r="C759" s="10"/>
      <c r="D759" s="10"/>
      <c r="E759" s="29"/>
      <c r="F759" s="13"/>
      <c r="G759" s="13"/>
      <c r="H759" s="13"/>
      <c r="I759" s="13"/>
      <c r="J759" s="13"/>
      <c r="K759" s="13"/>
      <c r="L759" s="8"/>
    </row>
    <row r="760">
      <c r="A760" s="10"/>
      <c r="B760" s="10"/>
      <c r="C760" s="10"/>
      <c r="D760" s="10"/>
      <c r="E760" s="29"/>
      <c r="F760" s="13"/>
      <c r="G760" s="13"/>
      <c r="H760" s="13"/>
      <c r="I760" s="13"/>
      <c r="J760" s="13"/>
      <c r="K760" s="13"/>
      <c r="L760" s="8"/>
    </row>
    <row r="761">
      <c r="A761" s="10"/>
      <c r="B761" s="10"/>
      <c r="C761" s="10"/>
      <c r="D761" s="10"/>
      <c r="E761" s="29"/>
      <c r="F761" s="13"/>
      <c r="G761" s="13"/>
      <c r="H761" s="13"/>
      <c r="I761" s="13"/>
      <c r="J761" s="13"/>
      <c r="K761" s="13"/>
      <c r="L761" s="8"/>
    </row>
    <row r="762">
      <c r="A762" s="10"/>
      <c r="B762" s="10"/>
      <c r="C762" s="10"/>
      <c r="D762" s="10"/>
      <c r="E762" s="29"/>
      <c r="F762" s="13"/>
      <c r="G762" s="13"/>
      <c r="H762" s="13"/>
      <c r="I762" s="13"/>
      <c r="J762" s="13"/>
      <c r="K762" s="13"/>
      <c r="L762" s="8"/>
    </row>
    <row r="763">
      <c r="A763" s="10"/>
      <c r="B763" s="10"/>
      <c r="C763" s="10"/>
      <c r="D763" s="10"/>
      <c r="E763" s="29"/>
      <c r="F763" s="13"/>
      <c r="G763" s="13"/>
      <c r="H763" s="13"/>
      <c r="I763" s="13"/>
      <c r="J763" s="13"/>
      <c r="K763" s="13"/>
      <c r="L763" s="8"/>
    </row>
    <row r="764">
      <c r="A764" s="10"/>
      <c r="B764" s="10"/>
      <c r="C764" s="10"/>
      <c r="D764" s="10"/>
      <c r="E764" s="29"/>
      <c r="F764" s="13"/>
      <c r="G764" s="13"/>
      <c r="H764" s="13"/>
      <c r="I764" s="13"/>
      <c r="J764" s="13"/>
      <c r="K764" s="13"/>
      <c r="L764" s="8"/>
    </row>
    <row r="765">
      <c r="A765" s="10"/>
      <c r="B765" s="10"/>
      <c r="C765" s="10"/>
      <c r="D765" s="10"/>
      <c r="E765" s="29"/>
      <c r="F765" s="13"/>
      <c r="G765" s="13"/>
      <c r="H765" s="13"/>
      <c r="I765" s="13"/>
      <c r="J765" s="13"/>
      <c r="K765" s="13"/>
      <c r="L765" s="8"/>
    </row>
    <row r="766">
      <c r="A766" s="10"/>
      <c r="B766" s="10"/>
      <c r="C766" s="10"/>
      <c r="D766" s="10"/>
      <c r="E766" s="29"/>
      <c r="F766" s="13"/>
      <c r="G766" s="13"/>
      <c r="H766" s="13"/>
      <c r="I766" s="13"/>
      <c r="J766" s="13"/>
      <c r="K766" s="13"/>
      <c r="L766" s="8"/>
    </row>
    <row r="767">
      <c r="A767" s="10"/>
      <c r="B767" s="10"/>
      <c r="C767" s="10"/>
      <c r="D767" s="10"/>
      <c r="E767" s="29"/>
      <c r="F767" s="13"/>
      <c r="G767" s="13"/>
      <c r="H767" s="13"/>
      <c r="I767" s="13"/>
      <c r="J767" s="13"/>
      <c r="K767" s="13"/>
      <c r="L767" s="8"/>
    </row>
    <row r="768">
      <c r="A768" s="10"/>
      <c r="B768" s="10"/>
      <c r="C768" s="10"/>
      <c r="D768" s="10"/>
      <c r="E768" s="29"/>
      <c r="F768" s="13"/>
      <c r="G768" s="13"/>
      <c r="H768" s="13"/>
      <c r="I768" s="13"/>
      <c r="J768" s="13"/>
      <c r="K768" s="13"/>
      <c r="L768" s="8"/>
    </row>
    <row r="769">
      <c r="A769" s="10"/>
      <c r="B769" s="10"/>
      <c r="C769" s="10"/>
      <c r="D769" s="10"/>
      <c r="E769" s="29"/>
      <c r="F769" s="13"/>
      <c r="G769" s="13"/>
      <c r="H769" s="13"/>
      <c r="I769" s="13"/>
      <c r="J769" s="13"/>
      <c r="K769" s="13"/>
      <c r="L769" s="8"/>
    </row>
    <row r="770">
      <c r="A770" s="10"/>
      <c r="B770" s="10"/>
      <c r="C770" s="10"/>
      <c r="D770" s="10"/>
      <c r="E770" s="29"/>
      <c r="F770" s="13"/>
      <c r="G770" s="13"/>
      <c r="H770" s="13"/>
      <c r="I770" s="13"/>
      <c r="J770" s="13"/>
      <c r="K770" s="13"/>
      <c r="L770" s="8"/>
    </row>
    <row r="771">
      <c r="A771" s="10"/>
      <c r="B771" s="10"/>
      <c r="C771" s="10"/>
      <c r="D771" s="10"/>
      <c r="E771" s="29"/>
      <c r="F771" s="13"/>
      <c r="G771" s="13"/>
      <c r="H771" s="13"/>
      <c r="I771" s="13"/>
      <c r="J771" s="13"/>
      <c r="K771" s="13"/>
      <c r="L771" s="8"/>
    </row>
    <row r="772">
      <c r="A772" s="10"/>
      <c r="B772" s="10"/>
      <c r="C772" s="10"/>
      <c r="D772" s="10"/>
      <c r="E772" s="29"/>
      <c r="F772" s="13"/>
      <c r="G772" s="13"/>
      <c r="H772" s="13"/>
      <c r="I772" s="13"/>
      <c r="J772" s="13"/>
      <c r="K772" s="13"/>
      <c r="L772" s="8"/>
    </row>
    <row r="773">
      <c r="A773" s="10"/>
      <c r="B773" s="10"/>
      <c r="C773" s="10"/>
      <c r="D773" s="10"/>
      <c r="E773" s="29"/>
      <c r="F773" s="13"/>
      <c r="G773" s="13"/>
      <c r="H773" s="13"/>
      <c r="I773" s="13"/>
      <c r="J773" s="13"/>
      <c r="K773" s="13"/>
      <c r="L773" s="8"/>
    </row>
    <row r="774">
      <c r="A774" s="10"/>
      <c r="B774" s="10"/>
      <c r="C774" s="10"/>
      <c r="D774" s="10"/>
      <c r="E774" s="29"/>
      <c r="F774" s="13"/>
      <c r="G774" s="13"/>
      <c r="H774" s="13"/>
      <c r="I774" s="13"/>
      <c r="J774" s="13"/>
      <c r="K774" s="13"/>
      <c r="L774" s="8"/>
    </row>
    <row r="775">
      <c r="A775" s="10"/>
      <c r="B775" s="10"/>
      <c r="C775" s="10"/>
      <c r="D775" s="10"/>
      <c r="E775" s="29"/>
      <c r="F775" s="13"/>
      <c r="G775" s="13"/>
      <c r="H775" s="13"/>
      <c r="I775" s="13"/>
      <c r="J775" s="13"/>
      <c r="K775" s="13"/>
      <c r="L775" s="8"/>
    </row>
    <row r="776">
      <c r="A776" s="10"/>
      <c r="B776" s="10"/>
      <c r="C776" s="10"/>
      <c r="D776" s="10"/>
      <c r="E776" s="29"/>
      <c r="F776" s="13"/>
      <c r="G776" s="13"/>
      <c r="H776" s="13"/>
      <c r="I776" s="13"/>
      <c r="J776" s="13"/>
      <c r="K776" s="13"/>
      <c r="L776" s="8"/>
    </row>
    <row r="777">
      <c r="A777" s="10"/>
      <c r="B777" s="10"/>
      <c r="C777" s="10"/>
      <c r="D777" s="10"/>
      <c r="E777" s="29"/>
      <c r="F777" s="13"/>
      <c r="G777" s="13"/>
      <c r="H777" s="13"/>
      <c r="I777" s="13"/>
      <c r="J777" s="13"/>
      <c r="K777" s="13"/>
      <c r="L777" s="8"/>
    </row>
    <row r="778">
      <c r="A778" s="10"/>
      <c r="B778" s="10"/>
      <c r="C778" s="10"/>
      <c r="D778" s="10"/>
      <c r="E778" s="29"/>
      <c r="F778" s="13"/>
      <c r="G778" s="13"/>
      <c r="H778" s="13"/>
      <c r="I778" s="13"/>
      <c r="J778" s="13"/>
      <c r="K778" s="13"/>
      <c r="L778" s="8"/>
    </row>
    <row r="779">
      <c r="A779" s="10"/>
      <c r="B779" s="10"/>
      <c r="C779" s="10"/>
      <c r="D779" s="10"/>
      <c r="E779" s="29"/>
      <c r="F779" s="13"/>
      <c r="G779" s="13"/>
      <c r="H779" s="13"/>
      <c r="I779" s="13"/>
      <c r="J779" s="13"/>
      <c r="K779" s="13"/>
      <c r="L779" s="8"/>
    </row>
    <row r="780">
      <c r="A780" s="10"/>
      <c r="B780" s="10"/>
      <c r="C780" s="10"/>
      <c r="D780" s="10"/>
      <c r="E780" s="29"/>
      <c r="F780" s="13"/>
      <c r="G780" s="13"/>
      <c r="H780" s="13"/>
      <c r="I780" s="13"/>
      <c r="J780" s="13"/>
      <c r="K780" s="13"/>
      <c r="L780" s="8"/>
    </row>
    <row r="781">
      <c r="A781" s="10"/>
      <c r="B781" s="10"/>
      <c r="C781" s="10"/>
      <c r="D781" s="10"/>
      <c r="E781" s="29"/>
      <c r="F781" s="13"/>
      <c r="G781" s="13"/>
      <c r="H781" s="13"/>
      <c r="I781" s="13"/>
      <c r="J781" s="13"/>
      <c r="K781" s="13"/>
      <c r="L781" s="8"/>
    </row>
    <row r="782">
      <c r="A782" s="10"/>
      <c r="B782" s="10"/>
      <c r="C782" s="10"/>
      <c r="D782" s="10"/>
      <c r="E782" s="29"/>
      <c r="F782" s="13"/>
      <c r="G782" s="13"/>
      <c r="H782" s="13"/>
      <c r="I782" s="13"/>
      <c r="J782" s="13"/>
      <c r="K782" s="13"/>
      <c r="L782" s="8"/>
    </row>
    <row r="783">
      <c r="A783" s="10"/>
      <c r="B783" s="10"/>
      <c r="C783" s="10"/>
      <c r="D783" s="10"/>
      <c r="E783" s="29"/>
      <c r="F783" s="13"/>
      <c r="G783" s="13"/>
      <c r="H783" s="13"/>
      <c r="I783" s="13"/>
      <c r="J783" s="13"/>
      <c r="K783" s="13"/>
      <c r="L783" s="8"/>
    </row>
    <row r="784">
      <c r="A784" s="10"/>
      <c r="B784" s="10"/>
      <c r="C784" s="10"/>
      <c r="D784" s="10"/>
      <c r="E784" s="29"/>
      <c r="F784" s="13"/>
      <c r="G784" s="13"/>
      <c r="H784" s="13"/>
      <c r="I784" s="13"/>
      <c r="J784" s="13"/>
      <c r="K784" s="13"/>
      <c r="L784" s="8"/>
    </row>
    <row r="785">
      <c r="A785" s="10"/>
      <c r="B785" s="10"/>
      <c r="C785" s="10"/>
      <c r="D785" s="10"/>
      <c r="E785" s="29"/>
      <c r="F785" s="13"/>
      <c r="G785" s="13"/>
      <c r="H785" s="13"/>
      <c r="I785" s="13"/>
      <c r="J785" s="13"/>
      <c r="K785" s="13"/>
      <c r="L785" s="8"/>
    </row>
    <row r="786">
      <c r="A786" s="10"/>
      <c r="B786" s="10"/>
      <c r="C786" s="10"/>
      <c r="D786" s="10"/>
      <c r="E786" s="29"/>
      <c r="F786" s="13"/>
      <c r="G786" s="13"/>
      <c r="H786" s="13"/>
      <c r="I786" s="13"/>
      <c r="J786" s="13"/>
      <c r="K786" s="13"/>
      <c r="L786" s="8"/>
    </row>
    <row r="787">
      <c r="A787" s="10"/>
      <c r="B787" s="10"/>
      <c r="C787" s="10"/>
      <c r="D787" s="10"/>
      <c r="E787" s="29"/>
      <c r="F787" s="13"/>
      <c r="G787" s="13"/>
      <c r="H787" s="13"/>
      <c r="I787" s="13"/>
      <c r="J787" s="13"/>
      <c r="K787" s="13"/>
      <c r="L787" s="8"/>
    </row>
    <row r="788">
      <c r="A788" s="10"/>
      <c r="B788" s="10"/>
      <c r="C788" s="10"/>
      <c r="D788" s="10"/>
      <c r="E788" s="29"/>
      <c r="F788" s="13"/>
      <c r="G788" s="13"/>
      <c r="H788" s="13"/>
      <c r="I788" s="13"/>
      <c r="J788" s="13"/>
      <c r="K788" s="13"/>
      <c r="L788" s="8"/>
    </row>
    <row r="789">
      <c r="A789" s="10"/>
      <c r="B789" s="10"/>
      <c r="C789" s="10"/>
      <c r="D789" s="10"/>
      <c r="E789" s="29"/>
      <c r="F789" s="13"/>
      <c r="G789" s="13"/>
      <c r="H789" s="13"/>
      <c r="I789" s="13"/>
      <c r="J789" s="13"/>
      <c r="K789" s="13"/>
      <c r="L789" s="8"/>
    </row>
    <row r="790">
      <c r="A790" s="10"/>
      <c r="B790" s="10"/>
      <c r="C790" s="10"/>
      <c r="D790" s="10"/>
      <c r="E790" s="29"/>
      <c r="F790" s="13"/>
      <c r="G790" s="13"/>
      <c r="H790" s="13"/>
      <c r="I790" s="13"/>
      <c r="J790" s="13"/>
      <c r="K790" s="13"/>
      <c r="L790" s="8"/>
    </row>
    <row r="791">
      <c r="A791" s="10"/>
      <c r="B791" s="10"/>
      <c r="C791" s="10"/>
      <c r="D791" s="10"/>
      <c r="E791" s="29"/>
      <c r="F791" s="13"/>
      <c r="G791" s="13"/>
      <c r="H791" s="13"/>
      <c r="I791" s="13"/>
      <c r="J791" s="13"/>
      <c r="K791" s="13"/>
      <c r="L791" s="8"/>
    </row>
    <row r="792">
      <c r="A792" s="10"/>
      <c r="B792" s="10"/>
      <c r="C792" s="10"/>
      <c r="D792" s="10"/>
      <c r="E792" s="29"/>
      <c r="F792" s="13"/>
      <c r="G792" s="13"/>
      <c r="H792" s="13"/>
      <c r="I792" s="13"/>
      <c r="J792" s="13"/>
      <c r="K792" s="13"/>
      <c r="L792" s="8"/>
    </row>
    <row r="793">
      <c r="A793" s="10"/>
      <c r="B793" s="10"/>
      <c r="C793" s="10"/>
      <c r="D793" s="10"/>
      <c r="E793" s="29"/>
      <c r="F793" s="13"/>
      <c r="G793" s="13"/>
      <c r="H793" s="13"/>
      <c r="I793" s="13"/>
      <c r="J793" s="13"/>
      <c r="K793" s="13"/>
      <c r="L793" s="8"/>
    </row>
    <row r="794">
      <c r="A794" s="10"/>
      <c r="B794" s="10"/>
      <c r="C794" s="10"/>
      <c r="D794" s="10"/>
      <c r="E794" s="29"/>
      <c r="F794" s="13"/>
      <c r="G794" s="13"/>
      <c r="H794" s="13"/>
      <c r="I794" s="13"/>
      <c r="J794" s="13"/>
      <c r="K794" s="13"/>
      <c r="L794" s="8"/>
    </row>
    <row r="795">
      <c r="A795" s="10"/>
      <c r="B795" s="10"/>
      <c r="C795" s="10"/>
      <c r="D795" s="10"/>
      <c r="E795" s="29"/>
      <c r="F795" s="13"/>
      <c r="G795" s="13"/>
      <c r="H795" s="13"/>
      <c r="I795" s="13"/>
      <c r="J795" s="13"/>
      <c r="K795" s="13"/>
      <c r="L795" s="8"/>
    </row>
    <row r="796">
      <c r="A796" s="10"/>
      <c r="B796" s="10"/>
      <c r="C796" s="10"/>
      <c r="D796" s="10"/>
      <c r="E796" s="29"/>
      <c r="F796" s="13"/>
      <c r="G796" s="13"/>
      <c r="H796" s="13"/>
      <c r="I796" s="13"/>
      <c r="J796" s="13"/>
      <c r="K796" s="13"/>
      <c r="L796" s="8"/>
    </row>
    <row r="797">
      <c r="A797" s="10"/>
      <c r="B797" s="10"/>
      <c r="C797" s="10"/>
      <c r="D797" s="10"/>
      <c r="E797" s="29"/>
      <c r="F797" s="13"/>
      <c r="G797" s="13"/>
      <c r="H797" s="13"/>
      <c r="I797" s="13"/>
      <c r="J797" s="13"/>
      <c r="K797" s="13"/>
      <c r="L797" s="8"/>
    </row>
    <row r="798">
      <c r="A798" s="10"/>
      <c r="B798" s="10"/>
      <c r="C798" s="10"/>
      <c r="D798" s="10"/>
      <c r="E798" s="29"/>
      <c r="F798" s="13"/>
      <c r="G798" s="13"/>
      <c r="H798" s="13"/>
      <c r="I798" s="13"/>
      <c r="J798" s="13"/>
      <c r="K798" s="13"/>
      <c r="L798" s="8"/>
    </row>
    <row r="799">
      <c r="A799" s="10"/>
      <c r="B799" s="10"/>
      <c r="C799" s="10"/>
      <c r="D799" s="10"/>
      <c r="E799" s="29"/>
      <c r="F799" s="13"/>
      <c r="G799" s="13"/>
      <c r="H799" s="13"/>
      <c r="I799" s="13"/>
      <c r="J799" s="13"/>
      <c r="K799" s="13"/>
      <c r="L799" s="8"/>
    </row>
    <row r="800">
      <c r="A800" s="10"/>
      <c r="B800" s="10"/>
      <c r="C800" s="10"/>
      <c r="D800" s="10"/>
      <c r="E800" s="29"/>
      <c r="F800" s="13"/>
      <c r="G800" s="13"/>
      <c r="H800" s="13"/>
      <c r="I800" s="13"/>
      <c r="J800" s="13"/>
      <c r="K800" s="13"/>
      <c r="L800" s="8"/>
    </row>
    <row r="801">
      <c r="A801" s="10"/>
      <c r="B801" s="10"/>
      <c r="C801" s="10"/>
      <c r="D801" s="10"/>
      <c r="E801" s="29"/>
      <c r="F801" s="13"/>
      <c r="G801" s="13"/>
      <c r="H801" s="13"/>
      <c r="I801" s="13"/>
      <c r="J801" s="13"/>
      <c r="K801" s="13"/>
      <c r="L801" s="8"/>
    </row>
    <row r="802">
      <c r="A802" s="10"/>
      <c r="B802" s="10"/>
      <c r="C802" s="10"/>
      <c r="D802" s="10"/>
      <c r="E802" s="29"/>
      <c r="F802" s="13"/>
      <c r="G802" s="13"/>
      <c r="H802" s="13"/>
      <c r="I802" s="13"/>
      <c r="J802" s="13"/>
      <c r="K802" s="13"/>
      <c r="L802" s="8"/>
    </row>
    <row r="803">
      <c r="A803" s="10"/>
      <c r="B803" s="10"/>
      <c r="C803" s="10"/>
      <c r="D803" s="10"/>
      <c r="E803" s="29"/>
      <c r="F803" s="13"/>
      <c r="G803" s="13"/>
      <c r="H803" s="13"/>
      <c r="I803" s="13"/>
      <c r="J803" s="13"/>
      <c r="K803" s="13"/>
      <c r="L803" s="8"/>
    </row>
    <row r="804">
      <c r="A804" s="10"/>
      <c r="B804" s="10"/>
      <c r="C804" s="10"/>
      <c r="D804" s="10"/>
      <c r="E804" s="29"/>
      <c r="F804" s="13"/>
      <c r="G804" s="13"/>
      <c r="H804" s="13"/>
      <c r="I804" s="13"/>
      <c r="J804" s="13"/>
      <c r="K804" s="13"/>
      <c r="L804" s="8"/>
    </row>
    <row r="805">
      <c r="A805" s="10"/>
      <c r="B805" s="10"/>
      <c r="C805" s="10"/>
      <c r="D805" s="10"/>
      <c r="E805" s="29"/>
      <c r="F805" s="13"/>
      <c r="G805" s="13"/>
      <c r="H805" s="13"/>
      <c r="I805" s="13"/>
      <c r="J805" s="13"/>
      <c r="K805" s="13"/>
      <c r="L805" s="8"/>
    </row>
    <row r="806">
      <c r="A806" s="10"/>
      <c r="B806" s="10"/>
      <c r="C806" s="10"/>
      <c r="D806" s="10"/>
      <c r="E806" s="29"/>
      <c r="F806" s="13"/>
      <c r="G806" s="13"/>
      <c r="H806" s="13"/>
      <c r="I806" s="13"/>
      <c r="J806" s="13"/>
      <c r="K806" s="13"/>
      <c r="L806" s="8"/>
    </row>
    <row r="807">
      <c r="A807" s="10"/>
      <c r="B807" s="10"/>
      <c r="C807" s="10"/>
      <c r="D807" s="10"/>
      <c r="E807" s="29"/>
      <c r="F807" s="13"/>
      <c r="G807" s="13"/>
      <c r="H807" s="13"/>
      <c r="I807" s="13"/>
      <c r="J807" s="13"/>
      <c r="K807" s="13"/>
      <c r="L807" s="8"/>
    </row>
    <row r="808">
      <c r="A808" s="10"/>
      <c r="B808" s="10"/>
      <c r="C808" s="10"/>
      <c r="D808" s="10"/>
      <c r="E808" s="29"/>
      <c r="F808" s="13"/>
      <c r="G808" s="13"/>
      <c r="H808" s="13"/>
      <c r="I808" s="13"/>
      <c r="J808" s="13"/>
      <c r="K808" s="13"/>
      <c r="L808" s="8"/>
    </row>
    <row r="809">
      <c r="A809" s="10"/>
      <c r="B809" s="10"/>
      <c r="C809" s="10"/>
      <c r="D809" s="10"/>
      <c r="E809" s="29"/>
      <c r="F809" s="13"/>
      <c r="G809" s="13"/>
      <c r="H809" s="13"/>
      <c r="I809" s="13"/>
      <c r="J809" s="13"/>
      <c r="K809" s="13"/>
      <c r="L809" s="8"/>
    </row>
    <row r="810">
      <c r="A810" s="10"/>
      <c r="B810" s="10"/>
      <c r="C810" s="10"/>
      <c r="D810" s="10"/>
      <c r="E810" s="29"/>
      <c r="F810" s="13"/>
      <c r="G810" s="13"/>
      <c r="H810" s="13"/>
      <c r="I810" s="13"/>
      <c r="J810" s="13"/>
      <c r="K810" s="13"/>
      <c r="L810" s="8"/>
    </row>
    <row r="811">
      <c r="A811" s="10"/>
      <c r="B811" s="10"/>
      <c r="C811" s="10"/>
      <c r="D811" s="10"/>
      <c r="E811" s="29"/>
      <c r="F811" s="13"/>
      <c r="G811" s="13"/>
      <c r="H811" s="13"/>
      <c r="I811" s="13"/>
      <c r="J811" s="13"/>
      <c r="K811" s="13"/>
      <c r="L811" s="8"/>
    </row>
    <row r="812">
      <c r="A812" s="10"/>
      <c r="B812" s="10"/>
      <c r="C812" s="10"/>
      <c r="D812" s="10"/>
      <c r="E812" s="29"/>
      <c r="F812" s="13"/>
      <c r="G812" s="13"/>
      <c r="H812" s="13"/>
      <c r="I812" s="13"/>
      <c r="J812" s="13"/>
      <c r="K812" s="13"/>
      <c r="L812" s="8"/>
    </row>
    <row r="813">
      <c r="A813" s="10"/>
      <c r="B813" s="10"/>
      <c r="C813" s="10"/>
      <c r="D813" s="10"/>
      <c r="E813" s="29"/>
      <c r="F813" s="13"/>
      <c r="G813" s="13"/>
      <c r="H813" s="13"/>
      <c r="I813" s="13"/>
      <c r="J813" s="13"/>
      <c r="K813" s="13"/>
      <c r="L813" s="8"/>
    </row>
    <row r="814">
      <c r="A814" s="10"/>
      <c r="B814" s="10"/>
      <c r="C814" s="10"/>
      <c r="D814" s="10"/>
      <c r="E814" s="29"/>
      <c r="F814" s="13"/>
      <c r="G814" s="13"/>
      <c r="H814" s="13"/>
      <c r="I814" s="13"/>
      <c r="J814" s="13"/>
      <c r="K814" s="13"/>
      <c r="L814" s="8"/>
    </row>
    <row r="815">
      <c r="A815" s="10"/>
      <c r="B815" s="10"/>
      <c r="C815" s="10"/>
      <c r="D815" s="10"/>
      <c r="E815" s="29"/>
      <c r="F815" s="13"/>
      <c r="G815" s="13"/>
      <c r="H815" s="13"/>
      <c r="I815" s="13"/>
      <c r="J815" s="13"/>
      <c r="K815" s="13"/>
      <c r="L815" s="8"/>
    </row>
    <row r="816">
      <c r="A816" s="10"/>
      <c r="B816" s="10"/>
      <c r="C816" s="10"/>
      <c r="D816" s="10"/>
      <c r="E816" s="29"/>
      <c r="F816" s="13"/>
      <c r="G816" s="13"/>
      <c r="H816" s="13"/>
      <c r="I816" s="13"/>
      <c r="J816" s="13"/>
      <c r="K816" s="13"/>
      <c r="L816" s="8"/>
    </row>
    <row r="817">
      <c r="A817" s="10"/>
      <c r="B817" s="10"/>
      <c r="C817" s="10"/>
      <c r="D817" s="10"/>
      <c r="E817" s="29"/>
      <c r="F817" s="13"/>
      <c r="G817" s="13"/>
      <c r="H817" s="13"/>
      <c r="I817" s="13"/>
      <c r="J817" s="13"/>
      <c r="K817" s="13"/>
      <c r="L817" s="8"/>
    </row>
    <row r="818">
      <c r="A818" s="10"/>
      <c r="B818" s="10"/>
      <c r="C818" s="10"/>
      <c r="D818" s="10"/>
      <c r="E818" s="29"/>
      <c r="F818" s="13"/>
      <c r="G818" s="13"/>
      <c r="H818" s="13"/>
      <c r="I818" s="13"/>
      <c r="J818" s="13"/>
      <c r="K818" s="13"/>
      <c r="L818" s="8"/>
    </row>
    <row r="819">
      <c r="A819" s="10"/>
      <c r="B819" s="10"/>
      <c r="C819" s="10"/>
      <c r="D819" s="10"/>
      <c r="E819" s="29"/>
      <c r="F819" s="13"/>
      <c r="G819" s="13"/>
      <c r="H819" s="13"/>
      <c r="I819" s="13"/>
      <c r="J819" s="13"/>
      <c r="K819" s="13"/>
      <c r="L819" s="8"/>
    </row>
    <row r="820">
      <c r="A820" s="10"/>
      <c r="B820" s="10"/>
      <c r="C820" s="10"/>
      <c r="D820" s="10"/>
      <c r="E820" s="29"/>
      <c r="F820" s="13"/>
      <c r="G820" s="13"/>
      <c r="H820" s="13"/>
      <c r="I820" s="13"/>
      <c r="J820" s="13"/>
      <c r="K820" s="13"/>
      <c r="L820" s="8"/>
    </row>
    <row r="821">
      <c r="A821" s="10"/>
      <c r="B821" s="10"/>
      <c r="C821" s="10"/>
      <c r="D821" s="10"/>
      <c r="E821" s="29"/>
      <c r="F821" s="13"/>
      <c r="G821" s="13"/>
      <c r="H821" s="13"/>
      <c r="I821" s="13"/>
      <c r="J821" s="13"/>
      <c r="K821" s="13"/>
      <c r="L821" s="8"/>
    </row>
    <row r="822">
      <c r="A822" s="10"/>
      <c r="B822" s="10"/>
      <c r="C822" s="10"/>
      <c r="D822" s="10"/>
      <c r="E822" s="29"/>
      <c r="F822" s="13"/>
      <c r="G822" s="13"/>
      <c r="H822" s="13"/>
      <c r="I822" s="13"/>
      <c r="J822" s="13"/>
      <c r="K822" s="13"/>
      <c r="L822" s="8"/>
    </row>
    <row r="823">
      <c r="A823" s="10"/>
      <c r="B823" s="10"/>
      <c r="C823" s="10"/>
      <c r="D823" s="10"/>
      <c r="E823" s="29"/>
      <c r="F823" s="13"/>
      <c r="G823" s="13"/>
      <c r="H823" s="13"/>
      <c r="I823" s="13"/>
      <c r="J823" s="13"/>
      <c r="K823" s="13"/>
      <c r="L823" s="8"/>
    </row>
    <row r="824">
      <c r="A824" s="10"/>
      <c r="B824" s="10"/>
      <c r="C824" s="10"/>
      <c r="D824" s="10"/>
      <c r="E824" s="29"/>
      <c r="F824" s="13"/>
      <c r="G824" s="13"/>
      <c r="H824" s="13"/>
      <c r="I824" s="13"/>
      <c r="J824" s="13"/>
      <c r="K824" s="13"/>
      <c r="L824" s="8"/>
    </row>
    <row r="825">
      <c r="A825" s="10"/>
      <c r="B825" s="10"/>
      <c r="C825" s="10"/>
      <c r="D825" s="10"/>
      <c r="E825" s="29"/>
      <c r="F825" s="13"/>
      <c r="G825" s="13"/>
      <c r="H825" s="13"/>
      <c r="I825" s="13"/>
      <c r="J825" s="13"/>
      <c r="K825" s="13"/>
      <c r="L825" s="8"/>
    </row>
    <row r="826">
      <c r="A826" s="10"/>
      <c r="B826" s="10"/>
      <c r="C826" s="10"/>
      <c r="D826" s="10"/>
      <c r="E826" s="29"/>
      <c r="F826" s="13"/>
      <c r="G826" s="13"/>
      <c r="H826" s="13"/>
      <c r="I826" s="13"/>
      <c r="J826" s="13"/>
      <c r="K826" s="13"/>
      <c r="L826" s="8"/>
    </row>
    <row r="827">
      <c r="A827" s="10"/>
      <c r="B827" s="10"/>
      <c r="C827" s="10"/>
      <c r="D827" s="10"/>
      <c r="E827" s="29"/>
      <c r="F827" s="13"/>
      <c r="G827" s="13"/>
      <c r="H827" s="13"/>
      <c r="I827" s="13"/>
      <c r="J827" s="13"/>
      <c r="K827" s="13"/>
      <c r="L827" s="8"/>
    </row>
    <row r="828">
      <c r="A828" s="10"/>
      <c r="B828" s="10"/>
      <c r="C828" s="10"/>
      <c r="D828" s="10"/>
      <c r="E828" s="29"/>
      <c r="F828" s="13"/>
      <c r="G828" s="13"/>
      <c r="H828" s="13"/>
      <c r="I828" s="13"/>
      <c r="J828" s="13"/>
      <c r="K828" s="13"/>
      <c r="L828" s="8"/>
    </row>
    <row r="829">
      <c r="A829" s="10"/>
      <c r="B829" s="10"/>
      <c r="C829" s="10"/>
      <c r="D829" s="10"/>
      <c r="E829" s="29"/>
      <c r="F829" s="13"/>
      <c r="G829" s="13"/>
      <c r="H829" s="13"/>
      <c r="I829" s="13"/>
      <c r="J829" s="13"/>
      <c r="K829" s="13"/>
      <c r="L829" s="8"/>
    </row>
    <row r="830">
      <c r="A830" s="10"/>
      <c r="B830" s="10"/>
      <c r="C830" s="10"/>
      <c r="D830" s="10"/>
      <c r="E830" s="29"/>
      <c r="F830" s="13"/>
      <c r="G830" s="13"/>
      <c r="H830" s="13"/>
      <c r="I830" s="13"/>
      <c r="J830" s="13"/>
      <c r="K830" s="13"/>
      <c r="L830" s="8"/>
    </row>
    <row r="831">
      <c r="A831" s="10"/>
      <c r="B831" s="10"/>
      <c r="C831" s="10"/>
      <c r="D831" s="10"/>
      <c r="E831" s="29"/>
      <c r="F831" s="13"/>
      <c r="G831" s="13"/>
      <c r="H831" s="13"/>
      <c r="I831" s="13"/>
      <c r="J831" s="13"/>
      <c r="K831" s="13"/>
      <c r="L831" s="8"/>
    </row>
    <row r="832">
      <c r="A832" s="10"/>
      <c r="B832" s="10"/>
      <c r="C832" s="10"/>
      <c r="D832" s="10"/>
      <c r="E832" s="29"/>
      <c r="F832" s="13"/>
      <c r="G832" s="13"/>
      <c r="H832" s="13"/>
      <c r="I832" s="13"/>
      <c r="J832" s="13"/>
      <c r="K832" s="13"/>
      <c r="L832" s="8"/>
    </row>
    <row r="833">
      <c r="A833" s="10"/>
      <c r="B833" s="10"/>
      <c r="C833" s="10"/>
      <c r="D833" s="10"/>
      <c r="E833" s="29"/>
      <c r="F833" s="13"/>
      <c r="G833" s="13"/>
      <c r="H833" s="13"/>
      <c r="I833" s="13"/>
      <c r="J833" s="13"/>
      <c r="K833" s="13"/>
      <c r="L833" s="8"/>
    </row>
    <row r="834">
      <c r="A834" s="10"/>
      <c r="B834" s="10"/>
      <c r="C834" s="10"/>
      <c r="D834" s="10"/>
      <c r="E834" s="29"/>
      <c r="F834" s="13"/>
      <c r="G834" s="13"/>
      <c r="H834" s="13"/>
      <c r="I834" s="13"/>
      <c r="J834" s="13"/>
      <c r="K834" s="13"/>
      <c r="L834" s="8"/>
    </row>
    <row r="835">
      <c r="A835" s="10"/>
      <c r="B835" s="10"/>
      <c r="C835" s="10"/>
      <c r="D835" s="10"/>
      <c r="E835" s="29"/>
      <c r="F835" s="13"/>
      <c r="G835" s="13"/>
      <c r="H835" s="13"/>
      <c r="I835" s="13"/>
      <c r="J835" s="13"/>
      <c r="K835" s="13"/>
      <c r="L835" s="8"/>
    </row>
    <row r="836">
      <c r="A836" s="10"/>
      <c r="B836" s="10"/>
      <c r="C836" s="10"/>
      <c r="D836" s="10"/>
      <c r="E836" s="29"/>
      <c r="F836" s="13"/>
      <c r="G836" s="13"/>
      <c r="H836" s="13"/>
      <c r="I836" s="13"/>
      <c r="J836" s="13"/>
      <c r="K836" s="13"/>
      <c r="L836" s="8"/>
    </row>
    <row r="837">
      <c r="A837" s="10"/>
      <c r="B837" s="10"/>
      <c r="C837" s="10"/>
      <c r="D837" s="10"/>
      <c r="E837" s="29"/>
      <c r="F837" s="13"/>
      <c r="G837" s="13"/>
      <c r="H837" s="13"/>
      <c r="I837" s="13"/>
      <c r="J837" s="13"/>
      <c r="K837" s="13"/>
      <c r="L837" s="8"/>
    </row>
    <row r="838">
      <c r="A838" s="10"/>
      <c r="B838" s="10"/>
      <c r="C838" s="10"/>
      <c r="D838" s="10"/>
      <c r="E838" s="29"/>
      <c r="F838" s="13"/>
      <c r="G838" s="13"/>
      <c r="H838" s="13"/>
      <c r="I838" s="13"/>
      <c r="J838" s="13"/>
      <c r="K838" s="13"/>
      <c r="L838" s="8"/>
    </row>
    <row r="839">
      <c r="A839" s="10"/>
      <c r="B839" s="10"/>
      <c r="C839" s="10"/>
      <c r="D839" s="10"/>
      <c r="E839" s="29"/>
      <c r="F839" s="13"/>
      <c r="G839" s="13"/>
      <c r="H839" s="13"/>
      <c r="I839" s="13"/>
      <c r="J839" s="13"/>
      <c r="K839" s="13"/>
      <c r="L839" s="8"/>
    </row>
    <row r="840">
      <c r="A840" s="10"/>
      <c r="B840" s="10"/>
      <c r="C840" s="10"/>
      <c r="D840" s="10"/>
      <c r="E840" s="29"/>
      <c r="F840" s="13"/>
      <c r="G840" s="13"/>
      <c r="H840" s="13"/>
      <c r="I840" s="13"/>
      <c r="J840" s="13"/>
      <c r="K840" s="13"/>
      <c r="L840" s="8"/>
    </row>
    <row r="841">
      <c r="A841" s="10"/>
      <c r="B841" s="10"/>
      <c r="C841" s="10"/>
      <c r="D841" s="10"/>
      <c r="E841" s="29"/>
      <c r="F841" s="13"/>
      <c r="G841" s="13"/>
      <c r="H841" s="13"/>
      <c r="I841" s="13"/>
      <c r="J841" s="13"/>
      <c r="K841" s="13"/>
      <c r="L841" s="8"/>
    </row>
    <row r="842">
      <c r="A842" s="10"/>
      <c r="B842" s="10"/>
      <c r="C842" s="10"/>
      <c r="D842" s="10"/>
      <c r="E842" s="29"/>
      <c r="F842" s="13"/>
      <c r="G842" s="13"/>
      <c r="H842" s="13"/>
      <c r="I842" s="13"/>
      <c r="J842" s="13"/>
      <c r="K842" s="13"/>
      <c r="L842" s="8"/>
    </row>
    <row r="843">
      <c r="A843" s="10"/>
      <c r="B843" s="10"/>
      <c r="C843" s="10"/>
      <c r="D843" s="10"/>
      <c r="E843" s="29"/>
      <c r="F843" s="13"/>
      <c r="G843" s="13"/>
      <c r="H843" s="13"/>
      <c r="I843" s="13"/>
      <c r="J843" s="13"/>
      <c r="K843" s="13"/>
      <c r="L843" s="8"/>
    </row>
    <row r="844">
      <c r="A844" s="10"/>
      <c r="B844" s="10"/>
      <c r="C844" s="10"/>
      <c r="D844" s="10"/>
      <c r="E844" s="29"/>
      <c r="F844" s="13"/>
      <c r="G844" s="13"/>
      <c r="H844" s="13"/>
      <c r="I844" s="13"/>
      <c r="J844" s="13"/>
      <c r="K844" s="13"/>
      <c r="L844" s="8"/>
    </row>
    <row r="845">
      <c r="A845" s="10"/>
      <c r="B845" s="10"/>
      <c r="C845" s="10"/>
      <c r="D845" s="10"/>
      <c r="E845" s="29"/>
      <c r="F845" s="13"/>
      <c r="G845" s="13"/>
      <c r="H845" s="13"/>
      <c r="I845" s="13"/>
      <c r="J845" s="13"/>
      <c r="K845" s="13"/>
      <c r="L845" s="8"/>
    </row>
    <row r="846">
      <c r="A846" s="10"/>
      <c r="B846" s="10"/>
      <c r="C846" s="10"/>
      <c r="D846" s="10"/>
      <c r="E846" s="29"/>
      <c r="F846" s="13"/>
      <c r="G846" s="13"/>
      <c r="H846" s="13"/>
      <c r="I846" s="13"/>
      <c r="J846" s="13"/>
      <c r="K846" s="13"/>
      <c r="L846" s="8"/>
    </row>
    <row r="847">
      <c r="A847" s="10"/>
      <c r="B847" s="10"/>
      <c r="C847" s="10"/>
      <c r="D847" s="10"/>
      <c r="E847" s="29"/>
      <c r="F847" s="13"/>
      <c r="G847" s="13"/>
      <c r="H847" s="13"/>
      <c r="I847" s="13"/>
      <c r="J847" s="13"/>
      <c r="K847" s="13"/>
      <c r="L847" s="8"/>
    </row>
    <row r="848">
      <c r="A848" s="10"/>
      <c r="B848" s="10"/>
      <c r="C848" s="10"/>
      <c r="D848" s="10"/>
      <c r="E848" s="29"/>
      <c r="F848" s="13"/>
      <c r="G848" s="13"/>
      <c r="H848" s="13"/>
      <c r="I848" s="13"/>
      <c r="J848" s="13"/>
      <c r="K848" s="13"/>
      <c r="L848" s="8"/>
    </row>
    <row r="849">
      <c r="A849" s="10"/>
      <c r="B849" s="10"/>
      <c r="C849" s="10"/>
      <c r="D849" s="10"/>
      <c r="E849" s="29"/>
      <c r="F849" s="13"/>
      <c r="G849" s="13"/>
      <c r="H849" s="13"/>
      <c r="I849" s="13"/>
      <c r="J849" s="13"/>
      <c r="K849" s="13"/>
      <c r="L849" s="8"/>
    </row>
    <row r="850">
      <c r="A850" s="10"/>
      <c r="B850" s="10"/>
      <c r="C850" s="10"/>
      <c r="D850" s="10"/>
      <c r="E850" s="29"/>
      <c r="F850" s="13"/>
      <c r="G850" s="13"/>
      <c r="H850" s="13"/>
      <c r="I850" s="13"/>
      <c r="J850" s="13"/>
      <c r="K850" s="13"/>
      <c r="L850" s="8"/>
    </row>
    <row r="851">
      <c r="A851" s="10"/>
      <c r="B851" s="10"/>
      <c r="C851" s="10"/>
      <c r="D851" s="10"/>
      <c r="E851" s="29"/>
      <c r="F851" s="13"/>
      <c r="G851" s="13"/>
      <c r="H851" s="13"/>
      <c r="I851" s="13"/>
      <c r="J851" s="13"/>
      <c r="K851" s="13"/>
      <c r="L851" s="8"/>
    </row>
    <row r="852">
      <c r="A852" s="10"/>
      <c r="B852" s="10"/>
      <c r="C852" s="10"/>
      <c r="D852" s="10"/>
      <c r="E852" s="29"/>
      <c r="F852" s="13"/>
      <c r="G852" s="13"/>
      <c r="H852" s="13"/>
      <c r="I852" s="13"/>
      <c r="J852" s="13"/>
      <c r="K852" s="13"/>
      <c r="L852" s="8"/>
    </row>
    <row r="853">
      <c r="A853" s="10"/>
      <c r="B853" s="10"/>
      <c r="C853" s="10"/>
      <c r="D853" s="10"/>
      <c r="E853" s="29"/>
      <c r="F853" s="13"/>
      <c r="G853" s="13"/>
      <c r="H853" s="13"/>
      <c r="I853" s="13"/>
      <c r="J853" s="13"/>
      <c r="K853" s="13"/>
      <c r="L853" s="8"/>
    </row>
    <row r="854">
      <c r="A854" s="10"/>
      <c r="B854" s="10"/>
      <c r="C854" s="10"/>
      <c r="D854" s="10"/>
      <c r="E854" s="29"/>
      <c r="F854" s="13"/>
      <c r="G854" s="13"/>
      <c r="H854" s="13"/>
      <c r="I854" s="13"/>
      <c r="J854" s="13"/>
      <c r="K854" s="13"/>
      <c r="L854" s="8"/>
    </row>
    <row r="855">
      <c r="A855" s="10"/>
      <c r="B855" s="10"/>
      <c r="C855" s="10"/>
      <c r="D855" s="10"/>
      <c r="E855" s="29"/>
      <c r="F855" s="13"/>
      <c r="G855" s="13"/>
      <c r="H855" s="13"/>
      <c r="I855" s="13"/>
      <c r="J855" s="13"/>
      <c r="K855" s="13"/>
      <c r="L855" s="8"/>
    </row>
    <row r="856">
      <c r="A856" s="10"/>
      <c r="B856" s="10"/>
      <c r="C856" s="10"/>
      <c r="D856" s="10"/>
      <c r="E856" s="29"/>
      <c r="F856" s="13"/>
      <c r="G856" s="13"/>
      <c r="H856" s="13"/>
      <c r="I856" s="13"/>
      <c r="J856" s="13"/>
      <c r="K856" s="13"/>
      <c r="L856" s="8"/>
    </row>
    <row r="857">
      <c r="A857" s="10"/>
      <c r="B857" s="10"/>
      <c r="C857" s="10"/>
      <c r="D857" s="10"/>
      <c r="E857" s="29"/>
      <c r="F857" s="13"/>
      <c r="G857" s="13"/>
      <c r="H857" s="13"/>
      <c r="I857" s="13"/>
      <c r="J857" s="13"/>
      <c r="K857" s="13"/>
      <c r="L857" s="8"/>
    </row>
    <row r="858">
      <c r="A858" s="10"/>
      <c r="B858" s="10"/>
      <c r="C858" s="10"/>
      <c r="D858" s="10"/>
      <c r="E858" s="29"/>
      <c r="F858" s="13"/>
      <c r="G858" s="13"/>
      <c r="H858" s="13"/>
      <c r="I858" s="13"/>
      <c r="J858" s="13"/>
      <c r="K858" s="13"/>
      <c r="L858" s="8"/>
    </row>
    <row r="859">
      <c r="A859" s="10"/>
      <c r="B859" s="10"/>
      <c r="C859" s="10"/>
      <c r="D859" s="10"/>
      <c r="E859" s="29"/>
      <c r="F859" s="13"/>
      <c r="G859" s="13"/>
      <c r="H859" s="13"/>
      <c r="I859" s="13"/>
      <c r="J859" s="13"/>
      <c r="K859" s="13"/>
      <c r="L859" s="8"/>
    </row>
    <row r="860">
      <c r="A860" s="10"/>
      <c r="B860" s="10"/>
      <c r="C860" s="10"/>
      <c r="D860" s="10"/>
      <c r="E860" s="29"/>
      <c r="F860" s="13"/>
      <c r="G860" s="13"/>
      <c r="H860" s="13"/>
      <c r="I860" s="13"/>
      <c r="J860" s="13"/>
      <c r="K860" s="13"/>
      <c r="L860" s="8"/>
    </row>
    <row r="861">
      <c r="A861" s="10"/>
      <c r="B861" s="10"/>
      <c r="C861" s="10"/>
      <c r="D861" s="10"/>
      <c r="E861" s="29"/>
      <c r="F861" s="13"/>
      <c r="G861" s="13"/>
      <c r="H861" s="13"/>
      <c r="I861" s="13"/>
      <c r="J861" s="13"/>
      <c r="K861" s="13"/>
      <c r="L861" s="8"/>
    </row>
    <row r="862">
      <c r="A862" s="10"/>
      <c r="B862" s="10"/>
      <c r="C862" s="10"/>
      <c r="D862" s="10"/>
      <c r="E862" s="29"/>
      <c r="F862" s="13"/>
      <c r="G862" s="13"/>
      <c r="H862" s="13"/>
      <c r="I862" s="13"/>
      <c r="J862" s="13"/>
      <c r="K862" s="13"/>
      <c r="L862" s="8"/>
    </row>
    <row r="863">
      <c r="A863" s="10"/>
      <c r="B863" s="10"/>
      <c r="C863" s="10"/>
      <c r="D863" s="10"/>
      <c r="E863" s="29"/>
      <c r="F863" s="13"/>
      <c r="G863" s="13"/>
      <c r="H863" s="13"/>
      <c r="I863" s="13"/>
      <c r="J863" s="13"/>
      <c r="K863" s="13"/>
      <c r="L863" s="8"/>
    </row>
    <row r="864">
      <c r="A864" s="10"/>
      <c r="B864" s="10"/>
      <c r="C864" s="10"/>
      <c r="D864" s="10"/>
      <c r="E864" s="29"/>
      <c r="F864" s="13"/>
      <c r="G864" s="13"/>
      <c r="H864" s="13"/>
      <c r="I864" s="13"/>
      <c r="J864" s="13"/>
      <c r="K864" s="13"/>
      <c r="L864" s="8"/>
    </row>
    <row r="865">
      <c r="A865" s="10"/>
      <c r="B865" s="10"/>
      <c r="C865" s="10"/>
      <c r="D865" s="10"/>
      <c r="E865" s="29"/>
      <c r="F865" s="13"/>
      <c r="G865" s="13"/>
      <c r="H865" s="13"/>
      <c r="I865" s="13"/>
      <c r="J865" s="13"/>
      <c r="K865" s="13"/>
      <c r="L865" s="8"/>
    </row>
    <row r="866">
      <c r="A866" s="10"/>
      <c r="B866" s="10"/>
      <c r="C866" s="10"/>
      <c r="D866" s="10"/>
      <c r="E866" s="29"/>
      <c r="F866" s="13"/>
      <c r="G866" s="13"/>
      <c r="H866" s="13"/>
      <c r="I866" s="13"/>
      <c r="J866" s="13"/>
      <c r="K866" s="13"/>
      <c r="L866" s="8"/>
    </row>
    <row r="867">
      <c r="A867" s="10"/>
      <c r="B867" s="10"/>
      <c r="C867" s="10"/>
      <c r="D867" s="10"/>
      <c r="E867" s="29"/>
      <c r="F867" s="13"/>
      <c r="G867" s="13"/>
      <c r="H867" s="13"/>
      <c r="I867" s="13"/>
      <c r="J867" s="13"/>
      <c r="K867" s="13"/>
      <c r="L867" s="8"/>
    </row>
    <row r="868">
      <c r="A868" s="10"/>
      <c r="B868" s="10"/>
      <c r="C868" s="10"/>
      <c r="D868" s="10"/>
      <c r="E868" s="29"/>
      <c r="F868" s="13"/>
      <c r="G868" s="13"/>
      <c r="H868" s="13"/>
      <c r="I868" s="13"/>
      <c r="J868" s="13"/>
      <c r="K868" s="13"/>
      <c r="L868" s="8"/>
    </row>
    <row r="869">
      <c r="A869" s="10"/>
      <c r="B869" s="10"/>
      <c r="C869" s="10"/>
      <c r="D869" s="10"/>
      <c r="E869" s="29"/>
      <c r="F869" s="13"/>
      <c r="G869" s="13"/>
      <c r="H869" s="13"/>
      <c r="I869" s="13"/>
      <c r="J869" s="13"/>
      <c r="K869" s="13"/>
      <c r="L869" s="8"/>
    </row>
    <row r="870">
      <c r="A870" s="10"/>
      <c r="B870" s="10"/>
      <c r="C870" s="10"/>
      <c r="D870" s="10"/>
      <c r="E870" s="29"/>
      <c r="F870" s="13"/>
      <c r="G870" s="13"/>
      <c r="H870" s="13"/>
      <c r="I870" s="13"/>
      <c r="J870" s="13"/>
      <c r="K870" s="13"/>
      <c r="L870" s="8"/>
    </row>
    <row r="871">
      <c r="A871" s="10"/>
      <c r="B871" s="10"/>
      <c r="C871" s="10"/>
      <c r="D871" s="10"/>
      <c r="E871" s="29"/>
      <c r="F871" s="13"/>
      <c r="G871" s="13"/>
      <c r="H871" s="13"/>
      <c r="I871" s="13"/>
      <c r="J871" s="13"/>
      <c r="K871" s="13"/>
      <c r="L871" s="8"/>
    </row>
    <row r="872">
      <c r="A872" s="10"/>
      <c r="B872" s="10"/>
      <c r="C872" s="10"/>
      <c r="D872" s="10"/>
      <c r="E872" s="29"/>
      <c r="F872" s="13"/>
      <c r="G872" s="13"/>
      <c r="H872" s="13"/>
      <c r="I872" s="13"/>
      <c r="J872" s="13"/>
      <c r="K872" s="13"/>
      <c r="L872" s="8"/>
    </row>
    <row r="873">
      <c r="A873" s="10"/>
      <c r="B873" s="10"/>
      <c r="C873" s="10"/>
      <c r="D873" s="10"/>
      <c r="E873" s="29"/>
      <c r="F873" s="13"/>
      <c r="G873" s="13"/>
      <c r="H873" s="13"/>
      <c r="I873" s="13"/>
      <c r="J873" s="13"/>
      <c r="K873" s="13"/>
      <c r="L873" s="8"/>
    </row>
    <row r="874">
      <c r="A874" s="10"/>
      <c r="B874" s="10"/>
      <c r="C874" s="10"/>
      <c r="D874" s="10"/>
      <c r="E874" s="29"/>
      <c r="F874" s="13"/>
      <c r="G874" s="13"/>
      <c r="H874" s="13"/>
      <c r="I874" s="13"/>
      <c r="J874" s="13"/>
      <c r="K874" s="13"/>
      <c r="L874" s="8"/>
    </row>
    <row r="875">
      <c r="A875" s="10"/>
      <c r="B875" s="10"/>
      <c r="C875" s="10"/>
      <c r="D875" s="10"/>
      <c r="E875" s="29"/>
      <c r="F875" s="13"/>
      <c r="G875" s="13"/>
      <c r="H875" s="13"/>
      <c r="I875" s="13"/>
      <c r="J875" s="13"/>
      <c r="K875" s="13"/>
      <c r="L875" s="8"/>
    </row>
    <row r="876">
      <c r="A876" s="10"/>
      <c r="B876" s="10"/>
      <c r="C876" s="10"/>
      <c r="D876" s="10"/>
      <c r="E876" s="29"/>
      <c r="F876" s="13"/>
      <c r="G876" s="13"/>
      <c r="H876" s="13"/>
      <c r="I876" s="13"/>
      <c r="J876" s="13"/>
      <c r="K876" s="13"/>
      <c r="L876" s="8"/>
    </row>
    <row r="877">
      <c r="A877" s="10"/>
      <c r="B877" s="10"/>
      <c r="C877" s="10"/>
      <c r="D877" s="10"/>
      <c r="E877" s="29"/>
      <c r="F877" s="13"/>
      <c r="G877" s="13"/>
      <c r="H877" s="13"/>
      <c r="I877" s="13"/>
      <c r="J877" s="13"/>
      <c r="K877" s="13"/>
      <c r="L877" s="8"/>
    </row>
    <row r="878">
      <c r="A878" s="10"/>
      <c r="B878" s="10"/>
      <c r="C878" s="10"/>
      <c r="D878" s="10"/>
      <c r="E878" s="29"/>
      <c r="F878" s="13"/>
      <c r="G878" s="13"/>
      <c r="H878" s="13"/>
      <c r="I878" s="13"/>
      <c r="J878" s="13"/>
      <c r="K878" s="13"/>
      <c r="L878" s="8"/>
    </row>
    <row r="879">
      <c r="A879" s="10"/>
      <c r="B879" s="10"/>
      <c r="C879" s="10"/>
      <c r="D879" s="10"/>
      <c r="E879" s="29"/>
      <c r="F879" s="13"/>
      <c r="G879" s="13"/>
      <c r="H879" s="13"/>
      <c r="I879" s="13"/>
      <c r="J879" s="13"/>
      <c r="K879" s="13"/>
      <c r="L879" s="8"/>
    </row>
    <row r="880">
      <c r="A880" s="10"/>
      <c r="B880" s="10"/>
      <c r="C880" s="10"/>
      <c r="D880" s="10"/>
      <c r="E880" s="29"/>
      <c r="F880" s="13"/>
      <c r="G880" s="13"/>
      <c r="H880" s="13"/>
      <c r="I880" s="13"/>
      <c r="J880" s="13"/>
      <c r="K880" s="13"/>
      <c r="L880" s="8"/>
    </row>
    <row r="881">
      <c r="A881" s="10"/>
      <c r="B881" s="10"/>
      <c r="C881" s="10"/>
      <c r="D881" s="10"/>
      <c r="E881" s="29"/>
      <c r="F881" s="13"/>
      <c r="G881" s="13"/>
      <c r="H881" s="13"/>
      <c r="I881" s="13"/>
      <c r="J881" s="13"/>
      <c r="K881" s="13"/>
      <c r="L881" s="8"/>
    </row>
    <row r="882">
      <c r="A882" s="10"/>
      <c r="B882" s="10"/>
      <c r="C882" s="10"/>
      <c r="D882" s="10"/>
      <c r="E882" s="29"/>
      <c r="F882" s="13"/>
      <c r="G882" s="13"/>
      <c r="H882" s="13"/>
      <c r="I882" s="13"/>
      <c r="J882" s="13"/>
      <c r="K882" s="13"/>
      <c r="L882" s="8"/>
    </row>
    <row r="883">
      <c r="A883" s="10"/>
      <c r="B883" s="10"/>
      <c r="C883" s="10"/>
      <c r="D883" s="10"/>
      <c r="E883" s="29"/>
      <c r="F883" s="13"/>
      <c r="G883" s="13"/>
      <c r="H883" s="13"/>
      <c r="I883" s="13"/>
      <c r="J883" s="13"/>
      <c r="K883" s="13"/>
      <c r="L883" s="8"/>
    </row>
    <row r="884">
      <c r="A884" s="10"/>
      <c r="B884" s="10"/>
      <c r="C884" s="10"/>
      <c r="D884" s="10"/>
      <c r="E884" s="29"/>
      <c r="F884" s="13"/>
      <c r="G884" s="13"/>
      <c r="H884" s="13"/>
      <c r="I884" s="13"/>
      <c r="J884" s="13"/>
      <c r="K884" s="13"/>
      <c r="L884" s="8"/>
    </row>
    <row r="885">
      <c r="A885" s="10"/>
      <c r="B885" s="10"/>
      <c r="C885" s="10"/>
      <c r="D885" s="10"/>
      <c r="E885" s="29"/>
      <c r="F885" s="13"/>
      <c r="G885" s="13"/>
      <c r="H885" s="13"/>
      <c r="I885" s="13"/>
      <c r="J885" s="13"/>
      <c r="K885" s="13"/>
      <c r="L885" s="8"/>
    </row>
    <row r="886">
      <c r="A886" s="10"/>
      <c r="B886" s="10"/>
      <c r="C886" s="10"/>
      <c r="D886" s="10"/>
      <c r="E886" s="29"/>
      <c r="F886" s="13"/>
      <c r="G886" s="13"/>
      <c r="H886" s="13"/>
      <c r="I886" s="13"/>
      <c r="J886" s="13"/>
      <c r="K886" s="13"/>
      <c r="L886" s="8"/>
    </row>
    <row r="887">
      <c r="A887" s="10"/>
      <c r="B887" s="10"/>
      <c r="C887" s="10"/>
      <c r="D887" s="10"/>
      <c r="E887" s="29"/>
      <c r="F887" s="13"/>
      <c r="G887" s="13"/>
      <c r="H887" s="13"/>
      <c r="I887" s="13"/>
      <c r="J887" s="13"/>
      <c r="K887" s="13"/>
      <c r="L887" s="8"/>
    </row>
    <row r="888">
      <c r="A888" s="10"/>
      <c r="B888" s="10"/>
      <c r="C888" s="10"/>
      <c r="D888" s="10"/>
      <c r="E888" s="29"/>
      <c r="F888" s="13"/>
      <c r="G888" s="13"/>
      <c r="H888" s="13"/>
      <c r="I888" s="13"/>
      <c r="J888" s="13"/>
      <c r="K888" s="13"/>
      <c r="L888" s="8"/>
    </row>
    <row r="889">
      <c r="A889" s="10"/>
      <c r="B889" s="10"/>
      <c r="C889" s="10"/>
      <c r="D889" s="10"/>
      <c r="E889" s="29"/>
      <c r="F889" s="13"/>
      <c r="G889" s="13"/>
      <c r="H889" s="13"/>
      <c r="I889" s="13"/>
      <c r="J889" s="13"/>
      <c r="K889" s="13"/>
      <c r="L889" s="8"/>
    </row>
    <row r="890">
      <c r="A890" s="10"/>
      <c r="B890" s="10"/>
      <c r="C890" s="10"/>
      <c r="D890" s="10"/>
      <c r="E890" s="29"/>
      <c r="F890" s="13"/>
      <c r="G890" s="13"/>
      <c r="H890" s="13"/>
      <c r="I890" s="13"/>
      <c r="J890" s="13"/>
      <c r="K890" s="13"/>
      <c r="L890" s="8"/>
    </row>
    <row r="891">
      <c r="A891" s="10"/>
      <c r="B891" s="10"/>
      <c r="C891" s="10"/>
      <c r="D891" s="10"/>
      <c r="E891" s="29"/>
      <c r="F891" s="13"/>
      <c r="G891" s="13"/>
      <c r="H891" s="13"/>
      <c r="I891" s="13"/>
      <c r="J891" s="13"/>
      <c r="K891" s="13"/>
      <c r="L891" s="8"/>
    </row>
    <row r="892">
      <c r="A892" s="10"/>
      <c r="B892" s="10"/>
      <c r="C892" s="10"/>
      <c r="D892" s="10"/>
      <c r="E892" s="29"/>
      <c r="F892" s="13"/>
      <c r="G892" s="13"/>
      <c r="H892" s="13"/>
      <c r="I892" s="13"/>
      <c r="J892" s="13"/>
      <c r="K892" s="13"/>
      <c r="L892" s="8"/>
    </row>
    <row r="893">
      <c r="A893" s="10"/>
      <c r="B893" s="10"/>
      <c r="C893" s="10"/>
      <c r="D893" s="10"/>
      <c r="E893" s="29"/>
      <c r="F893" s="13"/>
      <c r="G893" s="13"/>
      <c r="H893" s="13"/>
      <c r="I893" s="13"/>
      <c r="J893" s="13"/>
      <c r="K893" s="13"/>
      <c r="L893" s="8"/>
    </row>
    <row r="894">
      <c r="A894" s="10"/>
      <c r="B894" s="10"/>
      <c r="C894" s="10"/>
      <c r="D894" s="10"/>
      <c r="E894" s="29"/>
      <c r="F894" s="13"/>
      <c r="G894" s="13"/>
      <c r="H894" s="13"/>
      <c r="I894" s="13"/>
      <c r="J894" s="13"/>
      <c r="K894" s="13"/>
      <c r="L894" s="8"/>
    </row>
    <row r="895">
      <c r="A895" s="10"/>
      <c r="B895" s="10"/>
      <c r="C895" s="10"/>
      <c r="D895" s="10"/>
      <c r="E895" s="29"/>
      <c r="F895" s="13"/>
      <c r="G895" s="13"/>
      <c r="H895" s="13"/>
      <c r="I895" s="13"/>
      <c r="J895" s="13"/>
      <c r="K895" s="13"/>
      <c r="L895" s="8"/>
    </row>
    <row r="896">
      <c r="A896" s="10"/>
      <c r="B896" s="10"/>
      <c r="C896" s="10"/>
      <c r="D896" s="10"/>
      <c r="E896" s="29"/>
      <c r="F896" s="13"/>
      <c r="G896" s="13"/>
      <c r="H896" s="13"/>
      <c r="I896" s="13"/>
      <c r="J896" s="13"/>
      <c r="K896" s="13"/>
      <c r="L896" s="8"/>
    </row>
    <row r="897">
      <c r="A897" s="10"/>
      <c r="B897" s="10"/>
      <c r="C897" s="10"/>
      <c r="D897" s="10"/>
      <c r="E897" s="29"/>
      <c r="F897" s="13"/>
      <c r="G897" s="13"/>
      <c r="H897" s="13"/>
      <c r="I897" s="13"/>
      <c r="J897" s="13"/>
      <c r="K897" s="13"/>
      <c r="L897" s="8"/>
    </row>
    <row r="898">
      <c r="A898" s="10"/>
      <c r="B898" s="10"/>
      <c r="C898" s="10"/>
      <c r="D898" s="10"/>
      <c r="E898" s="29"/>
      <c r="F898" s="13"/>
      <c r="G898" s="13"/>
      <c r="H898" s="13"/>
      <c r="I898" s="13"/>
      <c r="J898" s="13"/>
      <c r="K898" s="13"/>
      <c r="L898" s="8"/>
    </row>
    <row r="899">
      <c r="A899" s="10"/>
      <c r="B899" s="10"/>
      <c r="C899" s="10"/>
      <c r="D899" s="10"/>
      <c r="E899" s="29"/>
      <c r="F899" s="13"/>
      <c r="G899" s="13"/>
      <c r="H899" s="13"/>
      <c r="I899" s="13"/>
      <c r="J899" s="13"/>
      <c r="K899" s="13"/>
      <c r="L899" s="8"/>
    </row>
    <row r="900">
      <c r="A900" s="10"/>
      <c r="B900" s="10"/>
      <c r="C900" s="10"/>
      <c r="D900" s="10"/>
      <c r="E900" s="29"/>
      <c r="F900" s="13"/>
      <c r="G900" s="13"/>
      <c r="H900" s="13"/>
      <c r="I900" s="13"/>
      <c r="J900" s="13"/>
      <c r="K900" s="13"/>
      <c r="L900" s="8"/>
    </row>
    <row r="901">
      <c r="A901" s="10"/>
      <c r="B901" s="10"/>
      <c r="C901" s="10"/>
      <c r="D901" s="10"/>
      <c r="E901" s="29"/>
      <c r="F901" s="13"/>
      <c r="G901" s="13"/>
      <c r="H901" s="13"/>
      <c r="I901" s="13"/>
      <c r="J901" s="13"/>
      <c r="K901" s="13"/>
      <c r="L901" s="8"/>
    </row>
    <row r="902">
      <c r="A902" s="10"/>
      <c r="B902" s="10"/>
      <c r="C902" s="10"/>
      <c r="D902" s="10"/>
      <c r="E902" s="29"/>
      <c r="F902" s="13"/>
      <c r="G902" s="13"/>
      <c r="H902" s="13"/>
      <c r="I902" s="13"/>
      <c r="J902" s="13"/>
      <c r="K902" s="13"/>
      <c r="L902" s="8"/>
    </row>
    <row r="903">
      <c r="A903" s="10"/>
      <c r="B903" s="10"/>
      <c r="C903" s="10"/>
      <c r="D903" s="10"/>
      <c r="E903" s="29"/>
      <c r="F903" s="13"/>
      <c r="G903" s="13"/>
      <c r="H903" s="13"/>
      <c r="I903" s="13"/>
      <c r="J903" s="13"/>
      <c r="K903" s="13"/>
      <c r="L903" s="8"/>
    </row>
    <row r="904">
      <c r="A904" s="10"/>
      <c r="B904" s="10"/>
      <c r="C904" s="10"/>
      <c r="D904" s="10"/>
      <c r="E904" s="29"/>
      <c r="F904" s="13"/>
      <c r="G904" s="13"/>
      <c r="H904" s="13"/>
      <c r="I904" s="13"/>
      <c r="J904" s="13"/>
      <c r="K904" s="13"/>
      <c r="L904" s="8"/>
    </row>
    <row r="905">
      <c r="A905" s="10"/>
      <c r="B905" s="10"/>
      <c r="C905" s="10"/>
      <c r="D905" s="10"/>
      <c r="E905" s="29"/>
      <c r="F905" s="13"/>
      <c r="G905" s="13"/>
      <c r="H905" s="13"/>
      <c r="I905" s="13"/>
      <c r="J905" s="13"/>
      <c r="K905" s="13"/>
      <c r="L905" s="8"/>
    </row>
    <row r="906">
      <c r="A906" s="10"/>
      <c r="B906" s="10"/>
      <c r="C906" s="10"/>
      <c r="D906" s="10"/>
      <c r="E906" s="29"/>
      <c r="F906" s="13"/>
      <c r="G906" s="13"/>
      <c r="H906" s="13"/>
      <c r="I906" s="13"/>
      <c r="J906" s="13"/>
      <c r="K906" s="13"/>
      <c r="L906" s="8"/>
    </row>
    <row r="907">
      <c r="A907" s="10"/>
      <c r="B907" s="10"/>
      <c r="C907" s="10"/>
      <c r="D907" s="10"/>
      <c r="E907" s="29"/>
      <c r="F907" s="13"/>
      <c r="G907" s="13"/>
      <c r="H907" s="13"/>
      <c r="I907" s="13"/>
      <c r="J907" s="13"/>
      <c r="K907" s="13"/>
      <c r="L907" s="8"/>
    </row>
    <row r="908">
      <c r="A908" s="10"/>
      <c r="B908" s="10"/>
      <c r="C908" s="10"/>
      <c r="D908" s="10"/>
      <c r="E908" s="29"/>
      <c r="F908" s="13"/>
      <c r="G908" s="13"/>
      <c r="H908" s="13"/>
      <c r="I908" s="13"/>
      <c r="J908" s="13"/>
      <c r="K908" s="13"/>
      <c r="L908" s="8"/>
    </row>
    <row r="909">
      <c r="A909" s="10"/>
      <c r="B909" s="10"/>
      <c r="C909" s="10"/>
      <c r="D909" s="10"/>
      <c r="E909" s="29"/>
      <c r="F909" s="13"/>
      <c r="G909" s="13"/>
      <c r="H909" s="13"/>
      <c r="I909" s="13"/>
      <c r="J909" s="13"/>
      <c r="K909" s="13"/>
      <c r="L909" s="8"/>
    </row>
    <row r="910">
      <c r="A910" s="10"/>
      <c r="B910" s="10"/>
      <c r="C910" s="10"/>
      <c r="D910" s="10"/>
      <c r="E910" s="29"/>
      <c r="F910" s="13"/>
      <c r="G910" s="13"/>
      <c r="H910" s="13"/>
      <c r="I910" s="13"/>
      <c r="J910" s="13"/>
      <c r="K910" s="13"/>
      <c r="L910" s="8"/>
    </row>
    <row r="911">
      <c r="A911" s="10"/>
      <c r="B911" s="10"/>
      <c r="C911" s="10"/>
      <c r="D911" s="10"/>
      <c r="E911" s="29"/>
      <c r="F911" s="13"/>
      <c r="G911" s="13"/>
      <c r="H911" s="13"/>
      <c r="I911" s="13"/>
      <c r="J911" s="13"/>
      <c r="K911" s="13"/>
      <c r="L911" s="8"/>
    </row>
    <row r="912">
      <c r="A912" s="10"/>
      <c r="B912" s="10"/>
      <c r="C912" s="10"/>
      <c r="D912" s="10"/>
      <c r="E912" s="29"/>
      <c r="F912" s="13"/>
      <c r="G912" s="13"/>
      <c r="H912" s="13"/>
      <c r="I912" s="13"/>
      <c r="J912" s="13"/>
      <c r="K912" s="13"/>
      <c r="L912" s="8"/>
    </row>
    <row r="913">
      <c r="A913" s="10"/>
      <c r="B913" s="10"/>
      <c r="C913" s="10"/>
      <c r="D913" s="10"/>
      <c r="E913" s="29"/>
      <c r="F913" s="13"/>
      <c r="G913" s="13"/>
      <c r="H913" s="13"/>
      <c r="I913" s="13"/>
      <c r="J913" s="13"/>
      <c r="K913" s="13"/>
      <c r="L913" s="8"/>
    </row>
    <row r="914">
      <c r="A914" s="10"/>
      <c r="B914" s="10"/>
      <c r="C914" s="10"/>
      <c r="D914" s="10"/>
      <c r="E914" s="29"/>
      <c r="F914" s="13"/>
      <c r="G914" s="13"/>
      <c r="H914" s="13"/>
      <c r="I914" s="13"/>
      <c r="J914" s="13"/>
      <c r="K914" s="13"/>
      <c r="L914" s="8"/>
    </row>
    <row r="915">
      <c r="A915" s="10"/>
      <c r="B915" s="10"/>
      <c r="C915" s="10"/>
      <c r="D915" s="10"/>
      <c r="E915" s="29"/>
      <c r="F915" s="13"/>
      <c r="G915" s="13"/>
      <c r="H915" s="13"/>
      <c r="I915" s="13"/>
      <c r="J915" s="13"/>
      <c r="K915" s="13"/>
      <c r="L915" s="8"/>
    </row>
    <row r="916">
      <c r="A916" s="10"/>
      <c r="B916" s="10"/>
      <c r="C916" s="10"/>
      <c r="D916" s="10"/>
      <c r="E916" s="29"/>
      <c r="F916" s="13"/>
      <c r="G916" s="13"/>
      <c r="H916" s="13"/>
      <c r="I916" s="13"/>
      <c r="J916" s="13"/>
      <c r="K916" s="13"/>
      <c r="L916" s="8"/>
    </row>
    <row r="917">
      <c r="A917" s="10"/>
      <c r="B917" s="10"/>
      <c r="C917" s="10"/>
      <c r="D917" s="10"/>
      <c r="E917" s="29"/>
      <c r="F917" s="13"/>
      <c r="G917" s="13"/>
      <c r="H917" s="13"/>
      <c r="I917" s="13"/>
      <c r="J917" s="13"/>
      <c r="K917" s="13"/>
      <c r="L917" s="8"/>
    </row>
    <row r="918">
      <c r="A918" s="10"/>
      <c r="B918" s="10"/>
      <c r="C918" s="10"/>
      <c r="D918" s="10"/>
      <c r="E918" s="29"/>
      <c r="F918" s="13"/>
      <c r="G918" s="13"/>
      <c r="H918" s="13"/>
      <c r="I918" s="13"/>
      <c r="J918" s="13"/>
      <c r="K918" s="13"/>
      <c r="L918" s="8"/>
    </row>
    <row r="919">
      <c r="A919" s="10"/>
      <c r="B919" s="10"/>
      <c r="C919" s="10"/>
      <c r="D919" s="10"/>
      <c r="E919" s="29"/>
      <c r="F919" s="13"/>
      <c r="G919" s="13"/>
      <c r="H919" s="13"/>
      <c r="I919" s="13"/>
      <c r="J919" s="13"/>
      <c r="K919" s="13"/>
      <c r="L919" s="8"/>
    </row>
    <row r="920">
      <c r="A920" s="10"/>
      <c r="B920" s="10"/>
      <c r="C920" s="10"/>
      <c r="D920" s="10"/>
      <c r="E920" s="29"/>
      <c r="F920" s="13"/>
      <c r="G920" s="13"/>
      <c r="H920" s="13"/>
      <c r="I920" s="13"/>
      <c r="J920" s="13"/>
      <c r="K920" s="13"/>
      <c r="L920" s="8"/>
    </row>
    <row r="921">
      <c r="A921" s="10"/>
      <c r="B921" s="10"/>
      <c r="C921" s="10"/>
      <c r="D921" s="10"/>
      <c r="E921" s="29"/>
      <c r="F921" s="13"/>
      <c r="G921" s="13"/>
      <c r="H921" s="13"/>
      <c r="I921" s="13"/>
      <c r="J921" s="13"/>
      <c r="K921" s="13"/>
      <c r="L921" s="8"/>
    </row>
    <row r="922">
      <c r="A922" s="10"/>
      <c r="B922" s="10"/>
      <c r="C922" s="10"/>
      <c r="D922" s="10"/>
      <c r="E922" s="29"/>
      <c r="F922" s="13"/>
      <c r="G922" s="13"/>
      <c r="H922" s="13"/>
      <c r="I922" s="13"/>
      <c r="J922" s="13"/>
      <c r="K922" s="13"/>
      <c r="L922" s="8"/>
    </row>
    <row r="923">
      <c r="A923" s="10"/>
      <c r="B923" s="10"/>
      <c r="C923" s="10"/>
      <c r="D923" s="10"/>
      <c r="E923" s="29"/>
      <c r="F923" s="13"/>
      <c r="G923" s="13"/>
      <c r="H923" s="13"/>
      <c r="I923" s="13"/>
      <c r="J923" s="13"/>
      <c r="K923" s="13"/>
      <c r="L923" s="8"/>
    </row>
    <row r="924">
      <c r="A924" s="10"/>
      <c r="B924" s="10"/>
      <c r="C924" s="10"/>
      <c r="D924" s="10"/>
      <c r="E924" s="29"/>
      <c r="F924" s="13"/>
      <c r="G924" s="13"/>
      <c r="H924" s="13"/>
      <c r="I924" s="13"/>
      <c r="J924" s="13"/>
      <c r="K924" s="13"/>
      <c r="L924" s="8"/>
    </row>
    <row r="925">
      <c r="A925" s="10"/>
      <c r="B925" s="10"/>
      <c r="C925" s="10"/>
      <c r="D925" s="10"/>
      <c r="E925" s="29"/>
      <c r="F925" s="13"/>
      <c r="G925" s="13"/>
      <c r="H925" s="13"/>
      <c r="I925" s="13"/>
      <c r="J925" s="13"/>
      <c r="K925" s="13"/>
      <c r="L925" s="8"/>
    </row>
    <row r="926">
      <c r="A926" s="10"/>
      <c r="B926" s="10"/>
      <c r="C926" s="10"/>
      <c r="D926" s="10"/>
      <c r="E926" s="29"/>
      <c r="F926" s="13"/>
      <c r="G926" s="13"/>
      <c r="H926" s="13"/>
      <c r="I926" s="13"/>
      <c r="J926" s="13"/>
      <c r="K926" s="13"/>
      <c r="L926" s="8"/>
    </row>
    <row r="927">
      <c r="A927" s="10"/>
      <c r="B927" s="10"/>
      <c r="C927" s="10"/>
      <c r="D927" s="10"/>
      <c r="E927" s="29"/>
      <c r="F927" s="13"/>
      <c r="G927" s="13"/>
      <c r="H927" s="13"/>
      <c r="I927" s="13"/>
      <c r="J927" s="13"/>
      <c r="K927" s="13"/>
      <c r="L927" s="8"/>
    </row>
    <row r="928">
      <c r="A928" s="10"/>
      <c r="B928" s="10"/>
      <c r="C928" s="10"/>
      <c r="D928" s="10"/>
      <c r="E928" s="29"/>
      <c r="F928" s="13"/>
      <c r="G928" s="13"/>
      <c r="H928" s="13"/>
      <c r="I928" s="13"/>
      <c r="J928" s="13"/>
      <c r="K928" s="13"/>
      <c r="L928" s="8"/>
    </row>
    <row r="929">
      <c r="A929" s="10"/>
      <c r="B929" s="10"/>
      <c r="C929" s="10"/>
      <c r="D929" s="10"/>
      <c r="E929" s="29"/>
      <c r="F929" s="13"/>
      <c r="G929" s="13"/>
      <c r="H929" s="13"/>
      <c r="I929" s="13"/>
      <c r="J929" s="13"/>
      <c r="K929" s="13"/>
      <c r="L929" s="8"/>
    </row>
    <row r="930">
      <c r="A930" s="10"/>
      <c r="B930" s="10"/>
      <c r="C930" s="10"/>
      <c r="D930" s="10"/>
      <c r="E930" s="29"/>
      <c r="F930" s="13"/>
      <c r="G930" s="13"/>
      <c r="H930" s="13"/>
      <c r="I930" s="13"/>
      <c r="J930" s="13"/>
      <c r="K930" s="13"/>
      <c r="L930" s="8"/>
    </row>
    <row r="931">
      <c r="A931" s="10"/>
      <c r="B931" s="10"/>
      <c r="C931" s="10"/>
      <c r="D931" s="10"/>
      <c r="E931" s="29"/>
      <c r="F931" s="13"/>
      <c r="G931" s="13"/>
      <c r="H931" s="13"/>
      <c r="I931" s="13"/>
      <c r="J931" s="13"/>
      <c r="K931" s="13"/>
      <c r="L931" s="8"/>
    </row>
    <row r="932">
      <c r="A932" s="10"/>
      <c r="B932" s="10"/>
      <c r="C932" s="10"/>
      <c r="D932" s="10"/>
      <c r="E932" s="29"/>
      <c r="F932" s="13"/>
      <c r="G932" s="13"/>
      <c r="H932" s="13"/>
      <c r="I932" s="13"/>
      <c r="J932" s="13"/>
      <c r="K932" s="13"/>
      <c r="L932" s="8"/>
    </row>
    <row r="933">
      <c r="A933" s="10"/>
      <c r="B933" s="10"/>
      <c r="C933" s="10"/>
      <c r="D933" s="10"/>
      <c r="E933" s="29"/>
      <c r="F933" s="13"/>
      <c r="G933" s="13"/>
      <c r="H933" s="13"/>
      <c r="I933" s="13"/>
      <c r="J933" s="13"/>
      <c r="K933" s="13"/>
      <c r="L933" s="8"/>
    </row>
    <row r="934">
      <c r="A934" s="10"/>
      <c r="B934" s="10"/>
      <c r="C934" s="10"/>
      <c r="D934" s="10"/>
      <c r="E934" s="29"/>
      <c r="F934" s="13"/>
      <c r="G934" s="13"/>
      <c r="H934" s="13"/>
      <c r="I934" s="13"/>
      <c r="J934" s="13"/>
      <c r="K934" s="13"/>
      <c r="L934" s="8"/>
    </row>
    <row r="935">
      <c r="A935" s="10"/>
      <c r="B935" s="10"/>
      <c r="C935" s="10"/>
      <c r="D935" s="10"/>
      <c r="E935" s="29"/>
      <c r="F935" s="13"/>
      <c r="G935" s="13"/>
      <c r="H935" s="13"/>
      <c r="I935" s="13"/>
      <c r="J935" s="13"/>
      <c r="K935" s="13"/>
      <c r="L935" s="8"/>
    </row>
    <row r="936">
      <c r="A936" s="10"/>
      <c r="B936" s="10"/>
      <c r="C936" s="10"/>
      <c r="D936" s="10"/>
      <c r="E936" s="29"/>
      <c r="F936" s="13"/>
      <c r="G936" s="13"/>
      <c r="H936" s="13"/>
      <c r="I936" s="13"/>
      <c r="J936" s="13"/>
      <c r="K936" s="13"/>
      <c r="L936" s="8"/>
    </row>
    <row r="937">
      <c r="A937" s="10"/>
      <c r="B937" s="10"/>
      <c r="C937" s="10"/>
      <c r="D937" s="10"/>
      <c r="E937" s="29"/>
      <c r="F937" s="13"/>
      <c r="G937" s="13"/>
      <c r="H937" s="13"/>
      <c r="I937" s="13"/>
      <c r="J937" s="13"/>
      <c r="K937" s="13"/>
      <c r="L937" s="8"/>
    </row>
    <row r="938">
      <c r="A938" s="10"/>
      <c r="B938" s="10"/>
      <c r="C938" s="10"/>
      <c r="D938" s="10"/>
      <c r="E938" s="29"/>
      <c r="F938" s="13"/>
      <c r="G938" s="13"/>
      <c r="H938" s="13"/>
      <c r="I938" s="13"/>
      <c r="J938" s="13"/>
      <c r="K938" s="13"/>
      <c r="L938" s="8"/>
    </row>
    <row r="939">
      <c r="A939" s="10"/>
      <c r="B939" s="10"/>
      <c r="C939" s="10"/>
      <c r="D939" s="10"/>
      <c r="E939" s="29"/>
      <c r="F939" s="13"/>
      <c r="G939" s="13"/>
      <c r="H939" s="13"/>
      <c r="I939" s="13"/>
      <c r="J939" s="13"/>
      <c r="K939" s="13"/>
      <c r="L939" s="8"/>
    </row>
    <row r="940">
      <c r="A940" s="10"/>
      <c r="B940" s="10"/>
      <c r="C940" s="10"/>
      <c r="D940" s="10"/>
      <c r="E940" s="29"/>
      <c r="F940" s="13"/>
      <c r="G940" s="13"/>
      <c r="H940" s="13"/>
      <c r="I940" s="13"/>
      <c r="J940" s="13"/>
      <c r="K940" s="13"/>
      <c r="L940" s="8"/>
    </row>
    <row r="941">
      <c r="A941" s="10"/>
      <c r="B941" s="10"/>
      <c r="C941" s="10"/>
      <c r="D941" s="10"/>
      <c r="E941" s="29"/>
      <c r="F941" s="13"/>
      <c r="G941" s="13"/>
      <c r="H941" s="13"/>
      <c r="I941" s="13"/>
      <c r="J941" s="13"/>
      <c r="K941" s="13"/>
      <c r="L941" s="8"/>
    </row>
    <row r="942">
      <c r="A942" s="10"/>
      <c r="B942" s="10"/>
      <c r="C942" s="10"/>
      <c r="D942" s="10"/>
      <c r="E942" s="29"/>
      <c r="F942" s="13"/>
      <c r="G942" s="13"/>
      <c r="H942" s="13"/>
      <c r="I942" s="13"/>
      <c r="J942" s="13"/>
      <c r="K942" s="13"/>
      <c r="L942" s="8"/>
    </row>
    <row r="943">
      <c r="A943" s="10"/>
      <c r="B943" s="10"/>
      <c r="C943" s="10"/>
      <c r="D943" s="10"/>
      <c r="E943" s="29"/>
      <c r="F943" s="13"/>
      <c r="G943" s="13"/>
      <c r="H943" s="13"/>
      <c r="I943" s="13"/>
      <c r="J943" s="13"/>
      <c r="K943" s="13"/>
      <c r="L943" s="8"/>
    </row>
    <row r="944">
      <c r="A944" s="10"/>
      <c r="B944" s="10"/>
      <c r="C944" s="10"/>
      <c r="D944" s="10"/>
      <c r="E944" s="29"/>
      <c r="F944" s="13"/>
      <c r="G944" s="13"/>
      <c r="H944" s="13"/>
      <c r="I944" s="13"/>
      <c r="J944" s="13"/>
      <c r="K944" s="13"/>
      <c r="L944" s="8"/>
    </row>
    <row r="945">
      <c r="A945" s="10"/>
      <c r="B945" s="10"/>
      <c r="C945" s="10"/>
      <c r="D945" s="10"/>
      <c r="E945" s="29"/>
      <c r="F945" s="13"/>
      <c r="G945" s="13"/>
      <c r="H945" s="13"/>
      <c r="I945" s="13"/>
      <c r="J945" s="13"/>
      <c r="K945" s="13"/>
      <c r="L945" s="8"/>
    </row>
    <row r="946">
      <c r="A946" s="10"/>
      <c r="B946" s="10"/>
      <c r="C946" s="10"/>
      <c r="D946" s="10"/>
      <c r="E946" s="29"/>
      <c r="F946" s="13"/>
      <c r="G946" s="13"/>
      <c r="H946" s="13"/>
      <c r="I946" s="13"/>
      <c r="J946" s="13"/>
      <c r="K946" s="13"/>
      <c r="L946" s="8"/>
    </row>
    <row r="947">
      <c r="A947" s="10"/>
      <c r="B947" s="10"/>
      <c r="C947" s="10"/>
      <c r="D947" s="10"/>
      <c r="E947" s="29"/>
      <c r="F947" s="13"/>
      <c r="G947" s="13"/>
      <c r="H947" s="13"/>
      <c r="I947" s="13"/>
      <c r="J947" s="13"/>
      <c r="K947" s="13"/>
      <c r="L947" s="8"/>
    </row>
    <row r="948">
      <c r="A948" s="10"/>
      <c r="B948" s="10"/>
      <c r="C948" s="10"/>
      <c r="D948" s="10"/>
      <c r="E948" s="29"/>
      <c r="F948" s="13"/>
      <c r="G948" s="13"/>
      <c r="H948" s="13"/>
      <c r="I948" s="13"/>
      <c r="J948" s="13"/>
      <c r="K948" s="13"/>
      <c r="L948" s="8"/>
    </row>
    <row r="949">
      <c r="A949" s="10"/>
      <c r="B949" s="10"/>
      <c r="C949" s="10"/>
      <c r="D949" s="10"/>
      <c r="E949" s="29"/>
      <c r="F949" s="13"/>
      <c r="G949" s="13"/>
      <c r="H949" s="13"/>
      <c r="I949" s="13"/>
      <c r="J949" s="13"/>
      <c r="K949" s="13"/>
      <c r="L949" s="8"/>
    </row>
    <row r="950">
      <c r="A950" s="10"/>
      <c r="B950" s="10"/>
      <c r="C950" s="10"/>
      <c r="D950" s="10"/>
      <c r="E950" s="29"/>
      <c r="F950" s="13"/>
      <c r="G950" s="13"/>
      <c r="H950" s="13"/>
      <c r="I950" s="13"/>
      <c r="J950" s="13"/>
      <c r="K950" s="13"/>
      <c r="L950" s="8"/>
    </row>
    <row r="951">
      <c r="A951" s="10"/>
      <c r="B951" s="10"/>
      <c r="C951" s="10"/>
      <c r="D951" s="10"/>
      <c r="E951" s="29"/>
      <c r="F951" s="13"/>
      <c r="G951" s="13"/>
      <c r="H951" s="13"/>
      <c r="I951" s="13"/>
      <c r="J951" s="13"/>
      <c r="K951" s="13"/>
      <c r="L951" s="8"/>
    </row>
    <row r="952">
      <c r="A952" s="10"/>
      <c r="B952" s="10"/>
      <c r="C952" s="10"/>
      <c r="D952" s="10"/>
      <c r="E952" s="29"/>
      <c r="F952" s="13"/>
      <c r="G952" s="13"/>
      <c r="H952" s="13"/>
      <c r="I952" s="13"/>
      <c r="J952" s="13"/>
      <c r="K952" s="13"/>
      <c r="L952" s="8"/>
    </row>
    <row r="953">
      <c r="A953" s="10"/>
      <c r="B953" s="10"/>
      <c r="C953" s="10"/>
      <c r="D953" s="10"/>
      <c r="E953" s="29"/>
      <c r="F953" s="13"/>
      <c r="G953" s="13"/>
      <c r="H953" s="13"/>
      <c r="I953" s="13"/>
      <c r="J953" s="13"/>
      <c r="K953" s="13"/>
      <c r="L953" s="8"/>
    </row>
    <row r="954">
      <c r="A954" s="10"/>
      <c r="B954" s="10"/>
      <c r="C954" s="10"/>
      <c r="D954" s="10"/>
      <c r="E954" s="29"/>
      <c r="F954" s="13"/>
      <c r="G954" s="13"/>
      <c r="H954" s="13"/>
      <c r="I954" s="13"/>
      <c r="J954" s="13"/>
      <c r="K954" s="13"/>
      <c r="L954" s="8"/>
    </row>
    <row r="955">
      <c r="A955" s="10"/>
      <c r="B955" s="10"/>
      <c r="C955" s="10"/>
      <c r="D955" s="10"/>
      <c r="E955" s="29"/>
      <c r="F955" s="13"/>
      <c r="G955" s="13"/>
      <c r="H955" s="13"/>
      <c r="I955" s="13"/>
      <c r="J955" s="13"/>
      <c r="K955" s="13"/>
      <c r="L955" s="8"/>
    </row>
    <row r="956">
      <c r="A956" s="10"/>
      <c r="B956" s="10"/>
      <c r="C956" s="10"/>
      <c r="D956" s="10"/>
      <c r="E956" s="29"/>
      <c r="F956" s="13"/>
      <c r="G956" s="13"/>
      <c r="H956" s="13"/>
      <c r="I956" s="13"/>
      <c r="J956" s="13"/>
      <c r="K956" s="13"/>
      <c r="L956" s="8"/>
    </row>
    <row r="957">
      <c r="A957" s="10"/>
      <c r="B957" s="10"/>
      <c r="C957" s="10"/>
      <c r="D957" s="10"/>
      <c r="E957" s="29"/>
      <c r="F957" s="13"/>
      <c r="G957" s="13"/>
      <c r="H957" s="13"/>
      <c r="I957" s="13"/>
      <c r="J957" s="13"/>
      <c r="K957" s="13"/>
      <c r="L957" s="8"/>
    </row>
    <row r="958">
      <c r="A958" s="10"/>
      <c r="B958" s="10"/>
      <c r="C958" s="10"/>
      <c r="D958" s="10"/>
      <c r="E958" s="29"/>
      <c r="F958" s="13"/>
      <c r="G958" s="13"/>
      <c r="H958" s="13"/>
      <c r="I958" s="13"/>
      <c r="J958" s="13"/>
      <c r="K958" s="13"/>
      <c r="L958" s="8"/>
    </row>
    <row r="959">
      <c r="A959" s="10"/>
      <c r="B959" s="10"/>
      <c r="C959" s="10"/>
      <c r="D959" s="10"/>
      <c r="E959" s="29"/>
      <c r="F959" s="13"/>
      <c r="G959" s="13"/>
      <c r="H959" s="13"/>
      <c r="I959" s="13"/>
      <c r="J959" s="13"/>
      <c r="K959" s="13"/>
      <c r="L959" s="8"/>
    </row>
    <row r="960">
      <c r="A960" s="10"/>
      <c r="B960" s="10"/>
      <c r="C960" s="10"/>
      <c r="D960" s="10"/>
      <c r="E960" s="29"/>
      <c r="F960" s="13"/>
      <c r="G960" s="13"/>
      <c r="H960" s="13"/>
      <c r="I960" s="13"/>
      <c r="J960" s="13"/>
      <c r="K960" s="13"/>
      <c r="L960" s="8"/>
    </row>
    <row r="961">
      <c r="A961" s="10"/>
      <c r="B961" s="10"/>
      <c r="C961" s="10"/>
      <c r="D961" s="10"/>
      <c r="E961" s="29"/>
      <c r="F961" s="13"/>
      <c r="G961" s="13"/>
      <c r="H961" s="13"/>
      <c r="I961" s="13"/>
      <c r="J961" s="13"/>
      <c r="K961" s="13"/>
      <c r="L961" s="8"/>
    </row>
    <row r="962">
      <c r="A962" s="10"/>
      <c r="B962" s="10"/>
      <c r="C962" s="10"/>
      <c r="D962" s="10"/>
      <c r="E962" s="29"/>
      <c r="F962" s="13"/>
      <c r="G962" s="13"/>
      <c r="H962" s="13"/>
      <c r="I962" s="13"/>
      <c r="J962" s="13"/>
      <c r="K962" s="13"/>
      <c r="L962" s="8"/>
    </row>
    <row r="963">
      <c r="A963" s="10"/>
      <c r="B963" s="10"/>
      <c r="C963" s="10"/>
      <c r="D963" s="10"/>
      <c r="E963" s="29"/>
      <c r="F963" s="13"/>
      <c r="G963" s="13"/>
      <c r="H963" s="13"/>
      <c r="I963" s="13"/>
      <c r="J963" s="13"/>
      <c r="K963" s="13"/>
      <c r="L963" s="8"/>
    </row>
    <row r="964">
      <c r="A964" s="10"/>
      <c r="B964" s="10"/>
      <c r="C964" s="10"/>
      <c r="D964" s="10"/>
      <c r="E964" s="29"/>
      <c r="F964" s="13"/>
      <c r="G964" s="13"/>
      <c r="H964" s="13"/>
      <c r="I964" s="13"/>
      <c r="J964" s="13"/>
      <c r="K964" s="13"/>
      <c r="L964" s="8"/>
    </row>
    <row r="965">
      <c r="A965" s="10"/>
      <c r="B965" s="10"/>
      <c r="C965" s="10"/>
      <c r="D965" s="10"/>
      <c r="E965" s="29"/>
      <c r="F965" s="13"/>
      <c r="G965" s="13"/>
      <c r="H965" s="13"/>
      <c r="I965" s="13"/>
      <c r="J965" s="13"/>
      <c r="K965" s="13"/>
      <c r="L965" s="8"/>
    </row>
    <row r="966">
      <c r="A966" s="10"/>
      <c r="B966" s="10"/>
      <c r="C966" s="10"/>
      <c r="D966" s="10"/>
      <c r="E966" s="29"/>
      <c r="F966" s="13"/>
      <c r="G966" s="13"/>
      <c r="H966" s="13"/>
      <c r="I966" s="13"/>
      <c r="J966" s="13"/>
      <c r="K966" s="13"/>
      <c r="L966" s="8"/>
    </row>
    <row r="967">
      <c r="A967" s="10"/>
      <c r="B967" s="10"/>
      <c r="C967" s="10"/>
      <c r="D967" s="10"/>
      <c r="E967" s="29"/>
      <c r="F967" s="13"/>
      <c r="G967" s="13"/>
      <c r="H967" s="13"/>
      <c r="I967" s="13"/>
      <c r="J967" s="13"/>
      <c r="K967" s="13"/>
      <c r="L967" s="8"/>
    </row>
    <row r="968">
      <c r="A968" s="10"/>
      <c r="B968" s="10"/>
      <c r="C968" s="10"/>
      <c r="D968" s="10"/>
      <c r="E968" s="29"/>
      <c r="F968" s="13"/>
      <c r="G968" s="13"/>
      <c r="H968" s="13"/>
      <c r="I968" s="13"/>
      <c r="J968" s="13"/>
      <c r="K968" s="13"/>
      <c r="L968" s="8"/>
    </row>
    <row r="969">
      <c r="A969" s="10"/>
      <c r="B969" s="10"/>
      <c r="C969" s="10"/>
      <c r="D969" s="10"/>
      <c r="E969" s="29"/>
      <c r="F969" s="13"/>
      <c r="G969" s="13"/>
      <c r="H969" s="13"/>
      <c r="I969" s="13"/>
      <c r="J969" s="13"/>
      <c r="K969" s="13"/>
      <c r="L969" s="8"/>
    </row>
    <row r="970">
      <c r="A970" s="10"/>
      <c r="B970" s="10"/>
      <c r="C970" s="10"/>
      <c r="D970" s="10"/>
      <c r="E970" s="29"/>
      <c r="F970" s="13"/>
      <c r="G970" s="13"/>
      <c r="H970" s="13"/>
      <c r="I970" s="13"/>
      <c r="J970" s="13"/>
      <c r="K970" s="13"/>
      <c r="L970" s="8"/>
    </row>
    <row r="971">
      <c r="A971" s="10"/>
      <c r="B971" s="10"/>
      <c r="C971" s="10"/>
      <c r="D971" s="10"/>
      <c r="E971" s="29"/>
      <c r="F971" s="13"/>
      <c r="G971" s="13"/>
      <c r="H971" s="13"/>
      <c r="I971" s="13"/>
      <c r="J971" s="13"/>
      <c r="K971" s="13"/>
      <c r="L971" s="8"/>
    </row>
    <row r="972">
      <c r="A972" s="10"/>
      <c r="B972" s="10"/>
      <c r="C972" s="10"/>
      <c r="D972" s="10"/>
      <c r="E972" s="29"/>
      <c r="F972" s="13"/>
      <c r="G972" s="13"/>
      <c r="H972" s="13"/>
      <c r="I972" s="13"/>
      <c r="J972" s="13"/>
      <c r="K972" s="13"/>
      <c r="L972" s="8"/>
    </row>
    <row r="973">
      <c r="A973" s="10"/>
      <c r="B973" s="10"/>
      <c r="C973" s="10"/>
      <c r="D973" s="10"/>
      <c r="E973" s="29"/>
      <c r="F973" s="13"/>
      <c r="G973" s="13"/>
      <c r="H973" s="13"/>
      <c r="I973" s="13"/>
      <c r="J973" s="13"/>
      <c r="K973" s="13"/>
      <c r="L973" s="8"/>
    </row>
    <row r="974">
      <c r="A974" s="10"/>
      <c r="B974" s="10"/>
      <c r="C974" s="10"/>
      <c r="D974" s="10"/>
      <c r="E974" s="29"/>
      <c r="F974" s="13"/>
      <c r="G974" s="13"/>
      <c r="H974" s="13"/>
      <c r="I974" s="13"/>
      <c r="J974" s="13"/>
      <c r="K974" s="13"/>
      <c r="L974" s="8"/>
    </row>
    <row r="975">
      <c r="A975" s="10"/>
      <c r="B975" s="10"/>
      <c r="C975" s="10"/>
      <c r="D975" s="10"/>
      <c r="E975" s="29"/>
      <c r="F975" s="13"/>
      <c r="G975" s="13"/>
      <c r="H975" s="13"/>
      <c r="I975" s="13"/>
      <c r="J975" s="13"/>
      <c r="K975" s="13"/>
      <c r="L975" s="8"/>
    </row>
    <row r="976">
      <c r="A976" s="10"/>
      <c r="B976" s="10"/>
      <c r="C976" s="10"/>
      <c r="D976" s="10"/>
      <c r="E976" s="29"/>
      <c r="F976" s="13"/>
      <c r="G976" s="13"/>
      <c r="H976" s="13"/>
      <c r="I976" s="13"/>
      <c r="J976" s="13"/>
      <c r="K976" s="13"/>
      <c r="L976" s="8"/>
    </row>
    <row r="977">
      <c r="A977" s="10"/>
      <c r="B977" s="10"/>
      <c r="C977" s="10"/>
      <c r="D977" s="10"/>
      <c r="E977" s="29"/>
      <c r="F977" s="13"/>
      <c r="G977" s="13"/>
      <c r="H977" s="13"/>
      <c r="I977" s="13"/>
      <c r="J977" s="13"/>
      <c r="K977" s="13"/>
      <c r="L977" s="8"/>
    </row>
    <row r="978">
      <c r="A978" s="10"/>
      <c r="B978" s="10"/>
      <c r="C978" s="10"/>
      <c r="D978" s="10"/>
      <c r="E978" s="29"/>
      <c r="F978" s="13"/>
      <c r="G978" s="13"/>
      <c r="H978" s="13"/>
      <c r="I978" s="13"/>
      <c r="J978" s="13"/>
      <c r="K978" s="13"/>
      <c r="L978" s="8"/>
    </row>
    <row r="979">
      <c r="A979" s="10"/>
      <c r="B979" s="10"/>
      <c r="C979" s="10"/>
      <c r="D979" s="10"/>
      <c r="E979" s="29"/>
      <c r="F979" s="13"/>
      <c r="G979" s="13"/>
      <c r="H979" s="13"/>
      <c r="I979" s="13"/>
      <c r="J979" s="13"/>
      <c r="K979" s="13"/>
      <c r="L979" s="8"/>
    </row>
    <row r="980">
      <c r="A980" s="10"/>
      <c r="B980" s="10"/>
      <c r="C980" s="10"/>
      <c r="D980" s="10"/>
      <c r="E980" s="29"/>
      <c r="F980" s="13"/>
      <c r="G980" s="13"/>
      <c r="H980" s="13"/>
      <c r="I980" s="13"/>
      <c r="J980" s="13"/>
      <c r="K980" s="13"/>
      <c r="L980" s="8"/>
    </row>
    <row r="981">
      <c r="A981" s="10"/>
      <c r="B981" s="10"/>
      <c r="C981" s="10"/>
      <c r="D981" s="10"/>
      <c r="E981" s="29"/>
      <c r="F981" s="13"/>
      <c r="G981" s="13"/>
      <c r="H981" s="13"/>
      <c r="I981" s="13"/>
      <c r="J981" s="13"/>
      <c r="K981" s="13"/>
      <c r="L981" s="8"/>
    </row>
    <row r="982">
      <c r="A982" s="10"/>
      <c r="B982" s="10"/>
      <c r="C982" s="10"/>
      <c r="D982" s="10"/>
      <c r="E982" s="29"/>
      <c r="F982" s="13"/>
      <c r="G982" s="13"/>
      <c r="H982" s="13"/>
      <c r="I982" s="13"/>
      <c r="J982" s="13"/>
      <c r="K982" s="13"/>
      <c r="L982" s="8"/>
    </row>
    <row r="983">
      <c r="A983" s="10"/>
      <c r="B983" s="10"/>
      <c r="C983" s="10"/>
      <c r="D983" s="10"/>
      <c r="E983" s="29"/>
      <c r="F983" s="13"/>
      <c r="G983" s="13"/>
      <c r="H983" s="13"/>
      <c r="I983" s="13"/>
      <c r="J983" s="13"/>
      <c r="K983" s="13"/>
      <c r="L983" s="8"/>
    </row>
    <row r="984">
      <c r="A984" s="10"/>
      <c r="B984" s="10"/>
      <c r="C984" s="10"/>
      <c r="D984" s="10"/>
      <c r="E984" s="29"/>
      <c r="F984" s="13"/>
      <c r="G984" s="13"/>
      <c r="H984" s="13"/>
      <c r="I984" s="13"/>
      <c r="J984" s="13"/>
      <c r="K984" s="13"/>
      <c r="L984" s="8"/>
    </row>
    <row r="985">
      <c r="A985" s="10"/>
      <c r="B985" s="10"/>
      <c r="C985" s="10"/>
      <c r="D985" s="10"/>
      <c r="E985" s="29"/>
      <c r="F985" s="13"/>
      <c r="G985" s="13"/>
      <c r="H985" s="13"/>
      <c r="I985" s="13"/>
      <c r="J985" s="13"/>
      <c r="K985" s="13"/>
      <c r="L985" s="8"/>
    </row>
    <row r="986">
      <c r="A986" s="10"/>
      <c r="B986" s="10"/>
      <c r="C986" s="10"/>
      <c r="D986" s="10"/>
      <c r="E986" s="29"/>
      <c r="F986" s="13"/>
      <c r="G986" s="13"/>
      <c r="H986" s="13"/>
      <c r="I986" s="13"/>
      <c r="J986" s="13"/>
      <c r="K986" s="13"/>
      <c r="L986" s="8"/>
    </row>
    <row r="987">
      <c r="A987" s="10"/>
      <c r="B987" s="10"/>
      <c r="C987" s="10"/>
      <c r="D987" s="10"/>
      <c r="E987" s="29"/>
      <c r="F987" s="13"/>
      <c r="G987" s="13"/>
      <c r="H987" s="13"/>
      <c r="I987" s="13"/>
      <c r="J987" s="13"/>
      <c r="K987" s="13"/>
      <c r="L987" s="8"/>
    </row>
    <row r="988">
      <c r="A988" s="10"/>
      <c r="B988" s="10"/>
      <c r="C988" s="10"/>
      <c r="D988" s="10"/>
      <c r="E988" s="29"/>
      <c r="F988" s="13"/>
      <c r="G988" s="13"/>
      <c r="H988" s="13"/>
      <c r="I988" s="13"/>
      <c r="J988" s="13"/>
      <c r="K988" s="13"/>
      <c r="L988" s="8"/>
    </row>
    <row r="989">
      <c r="A989" s="10"/>
      <c r="B989" s="10"/>
      <c r="C989" s="10"/>
      <c r="D989" s="10"/>
      <c r="E989" s="29"/>
      <c r="F989" s="13"/>
      <c r="G989" s="13"/>
      <c r="H989" s="13"/>
      <c r="I989" s="13"/>
      <c r="J989" s="13"/>
      <c r="K989" s="13"/>
      <c r="L989" s="8"/>
    </row>
    <row r="990">
      <c r="A990" s="10"/>
      <c r="B990" s="10"/>
      <c r="C990" s="10"/>
      <c r="D990" s="10"/>
      <c r="E990" s="29"/>
      <c r="F990" s="13"/>
      <c r="G990" s="13"/>
      <c r="H990" s="13"/>
      <c r="I990" s="13"/>
      <c r="J990" s="13"/>
      <c r="K990" s="13"/>
      <c r="L990" s="8"/>
    </row>
    <row r="991">
      <c r="A991" s="10"/>
      <c r="B991" s="10"/>
      <c r="C991" s="10"/>
      <c r="D991" s="10"/>
      <c r="E991" s="29"/>
      <c r="F991" s="13"/>
      <c r="G991" s="13"/>
      <c r="H991" s="13"/>
      <c r="I991" s="13"/>
      <c r="J991" s="13"/>
      <c r="K991" s="13"/>
      <c r="L991" s="8"/>
    </row>
    <row r="992">
      <c r="A992" s="10"/>
      <c r="B992" s="10"/>
      <c r="C992" s="10"/>
      <c r="D992" s="10"/>
      <c r="E992" s="29"/>
      <c r="F992" s="13"/>
      <c r="G992" s="13"/>
      <c r="H992" s="13"/>
      <c r="I992" s="13"/>
      <c r="J992" s="13"/>
      <c r="K992" s="13"/>
      <c r="L992" s="8"/>
    </row>
    <row r="993">
      <c r="A993" s="10"/>
      <c r="B993" s="10"/>
      <c r="C993" s="10"/>
      <c r="D993" s="10"/>
      <c r="E993" s="29"/>
      <c r="F993" s="13"/>
      <c r="G993" s="13"/>
      <c r="H993" s="13"/>
      <c r="I993" s="13"/>
      <c r="J993" s="13"/>
      <c r="K993" s="13"/>
      <c r="L993" s="8"/>
    </row>
    <row r="994">
      <c r="A994" s="10"/>
      <c r="B994" s="10"/>
      <c r="C994" s="10"/>
      <c r="D994" s="10"/>
      <c r="E994" s="29"/>
      <c r="F994" s="13"/>
      <c r="G994" s="13"/>
      <c r="H994" s="13"/>
      <c r="I994" s="13"/>
      <c r="J994" s="13"/>
      <c r="K994" s="13"/>
      <c r="L994" s="8"/>
    </row>
    <row r="995">
      <c r="A995" s="10"/>
      <c r="B995" s="10"/>
      <c r="C995" s="10"/>
      <c r="D995" s="10"/>
      <c r="E995" s="29"/>
      <c r="F995" s="13"/>
      <c r="G995" s="13"/>
      <c r="H995" s="13"/>
      <c r="I995" s="13"/>
      <c r="J995" s="13"/>
      <c r="K995" s="13"/>
      <c r="L995" s="8"/>
    </row>
    <row r="996">
      <c r="A996" s="10"/>
      <c r="B996" s="10"/>
      <c r="C996" s="10"/>
      <c r="D996" s="10"/>
      <c r="E996" s="29"/>
      <c r="F996" s="13"/>
      <c r="G996" s="13"/>
      <c r="H996" s="13"/>
      <c r="I996" s="13"/>
      <c r="J996" s="13"/>
      <c r="K996" s="13"/>
      <c r="L996" s="8"/>
    </row>
    <row r="997">
      <c r="A997" s="10"/>
      <c r="B997" s="10"/>
      <c r="C997" s="10"/>
      <c r="D997" s="10"/>
      <c r="E997" s="29"/>
      <c r="F997" s="13"/>
      <c r="G997" s="13"/>
      <c r="H997" s="13"/>
      <c r="I997" s="13"/>
      <c r="J997" s="13"/>
      <c r="K997" s="13"/>
      <c r="L997" s="8"/>
    </row>
    <row r="998">
      <c r="A998" s="10"/>
      <c r="B998" s="10"/>
      <c r="C998" s="10"/>
      <c r="D998" s="10"/>
      <c r="E998" s="29"/>
      <c r="F998" s="13"/>
      <c r="G998" s="13"/>
      <c r="H998" s="13"/>
      <c r="I998" s="13"/>
      <c r="J998" s="13"/>
      <c r="K998" s="13"/>
      <c r="L998" s="8"/>
    </row>
    <row r="999">
      <c r="A999" s="10"/>
      <c r="B999" s="10"/>
      <c r="C999" s="10"/>
      <c r="D999" s="10"/>
      <c r="E999" s="29"/>
      <c r="F999" s="13"/>
      <c r="G999" s="13"/>
      <c r="H999" s="13"/>
      <c r="I999" s="13"/>
      <c r="J999" s="13"/>
      <c r="K999" s="13"/>
      <c r="L999" s="8"/>
    </row>
    <row r="1000">
      <c r="A1000" s="10"/>
      <c r="B1000" s="10"/>
      <c r="C1000" s="10"/>
      <c r="D1000" s="10"/>
      <c r="E1000" s="29"/>
      <c r="F1000" s="13"/>
      <c r="G1000" s="13"/>
      <c r="H1000" s="13"/>
      <c r="I1000" s="13"/>
      <c r="J1000" s="13"/>
      <c r="K1000" s="13"/>
      <c r="L1000" s="8"/>
    </row>
    <row r="1001">
      <c r="A1001" s="10"/>
      <c r="B1001" s="10"/>
      <c r="C1001" s="10"/>
      <c r="D1001" s="10"/>
      <c r="E1001" s="29"/>
      <c r="F1001" s="13"/>
      <c r="G1001" s="13"/>
      <c r="H1001" s="13"/>
      <c r="I1001" s="13"/>
      <c r="J1001" s="13"/>
      <c r="K1001" s="13"/>
      <c r="L1001" s="8"/>
    </row>
    <row r="1002">
      <c r="A1002" s="10"/>
      <c r="B1002" s="10"/>
      <c r="C1002" s="10"/>
      <c r="D1002" s="10"/>
      <c r="E1002" s="29"/>
      <c r="F1002" s="13"/>
      <c r="G1002" s="13"/>
      <c r="H1002" s="13"/>
      <c r="I1002" s="13"/>
      <c r="J1002" s="13"/>
      <c r="K1002" s="13"/>
      <c r="L1002" s="8"/>
    </row>
    <row r="1003">
      <c r="A1003" s="10"/>
      <c r="B1003" s="10"/>
      <c r="C1003" s="10"/>
      <c r="D1003" s="10"/>
      <c r="E1003" s="29"/>
      <c r="F1003" s="13"/>
      <c r="G1003" s="13"/>
      <c r="H1003" s="13"/>
      <c r="I1003" s="13"/>
      <c r="J1003" s="13"/>
      <c r="K1003" s="13"/>
      <c r="L1003" s="8"/>
    </row>
    <row r="1004">
      <c r="A1004" s="10"/>
      <c r="B1004" s="10"/>
      <c r="C1004" s="10"/>
      <c r="D1004" s="10"/>
      <c r="E1004" s="29"/>
      <c r="F1004" s="13"/>
      <c r="G1004" s="13"/>
      <c r="H1004" s="13"/>
      <c r="I1004" s="13"/>
      <c r="J1004" s="13"/>
      <c r="K1004" s="13"/>
      <c r="L1004" s="8"/>
    </row>
    <row r="1005">
      <c r="A1005" s="10"/>
      <c r="B1005" s="10"/>
      <c r="C1005" s="10"/>
      <c r="D1005" s="10"/>
      <c r="E1005" s="29"/>
      <c r="F1005" s="13"/>
      <c r="G1005" s="13"/>
      <c r="H1005" s="13"/>
      <c r="I1005" s="13"/>
      <c r="J1005" s="13"/>
      <c r="K1005" s="13"/>
      <c r="L1005" s="8"/>
    </row>
    <row r="1006">
      <c r="A1006" s="10"/>
      <c r="B1006" s="10"/>
      <c r="C1006" s="10"/>
      <c r="D1006" s="10"/>
      <c r="E1006" s="29"/>
      <c r="F1006" s="13"/>
      <c r="G1006" s="13"/>
      <c r="H1006" s="13"/>
      <c r="I1006" s="13"/>
      <c r="J1006" s="13"/>
      <c r="K1006" s="13"/>
      <c r="L1006" s="8"/>
    </row>
    <row r="1007">
      <c r="A1007" s="10"/>
      <c r="B1007" s="10"/>
      <c r="C1007" s="10"/>
      <c r="D1007" s="10"/>
      <c r="E1007" s="29"/>
      <c r="F1007" s="13"/>
      <c r="G1007" s="13"/>
      <c r="H1007" s="13"/>
      <c r="I1007" s="13"/>
      <c r="J1007" s="13"/>
      <c r="K1007" s="13"/>
      <c r="L1007" s="8"/>
    </row>
    <row r="1008">
      <c r="A1008" s="10"/>
      <c r="B1008" s="10"/>
      <c r="C1008" s="10"/>
      <c r="D1008" s="10"/>
      <c r="E1008" s="29"/>
      <c r="F1008" s="13"/>
      <c r="G1008" s="13"/>
      <c r="H1008" s="13"/>
      <c r="I1008" s="13"/>
      <c r="J1008" s="13"/>
      <c r="K1008" s="13"/>
      <c r="L1008" s="8"/>
    </row>
    <row r="1009">
      <c r="A1009" s="10"/>
      <c r="B1009" s="10"/>
      <c r="C1009" s="10"/>
      <c r="D1009" s="10"/>
      <c r="E1009" s="29"/>
      <c r="F1009" s="13"/>
      <c r="G1009" s="13"/>
      <c r="H1009" s="13"/>
      <c r="I1009" s="13"/>
      <c r="J1009" s="13"/>
      <c r="K1009" s="13"/>
      <c r="L1009" s="8"/>
    </row>
    <row r="1010">
      <c r="A1010" s="10"/>
      <c r="B1010" s="10"/>
      <c r="C1010" s="10"/>
      <c r="D1010" s="10"/>
      <c r="E1010" s="29"/>
      <c r="F1010" s="13"/>
      <c r="G1010" s="13"/>
      <c r="H1010" s="13"/>
      <c r="I1010" s="13"/>
      <c r="J1010" s="13"/>
      <c r="K1010" s="13"/>
      <c r="L1010" s="8"/>
    </row>
    <row r="1011">
      <c r="A1011" s="10"/>
      <c r="B1011" s="10"/>
      <c r="C1011" s="10"/>
      <c r="D1011" s="10"/>
      <c r="E1011" s="29"/>
      <c r="F1011" s="13"/>
      <c r="G1011" s="13"/>
      <c r="H1011" s="13"/>
      <c r="I1011" s="13"/>
      <c r="J1011" s="13"/>
      <c r="K1011" s="13"/>
      <c r="L1011" s="8"/>
    </row>
  </sheetData>
  <mergeCells count="23">
    <mergeCell ref="A1:E1"/>
    <mergeCell ref="A2:E2"/>
    <mergeCell ref="F2:K2"/>
    <mergeCell ref="C3:E3"/>
    <mergeCell ref="F3:K6"/>
    <mergeCell ref="C7:E7"/>
    <mergeCell ref="F7:K7"/>
    <mergeCell ref="J8:K8"/>
    <mergeCell ref="F9:K9"/>
    <mergeCell ref="F10:K10"/>
    <mergeCell ref="J11:K12"/>
    <mergeCell ref="F13:K13"/>
    <mergeCell ref="F14:K14"/>
    <mergeCell ref="J15:K15"/>
    <mergeCell ref="C22:E22"/>
    <mergeCell ref="C23:E23"/>
    <mergeCell ref="F16:K16"/>
    <mergeCell ref="F17:K17"/>
    <mergeCell ref="J18:K18"/>
    <mergeCell ref="F20:K20"/>
    <mergeCell ref="C21:E21"/>
    <mergeCell ref="J21:J23"/>
    <mergeCell ref="F22:I23"/>
  </mergeCells>
  <conditionalFormatting sqref="F9">
    <cfRule type="cellIs" dxfId="0" priority="1" operator="lessThan">
      <formula>"99%"</formula>
    </cfRule>
  </conditionalFormatting>
  <conditionalFormatting sqref="F9">
    <cfRule type="cellIs" dxfId="0" priority="2" operator="greaterThan">
      <formula>"100%"</formula>
    </cfRule>
  </conditionalFormatting>
  <conditionalFormatting sqref="F9">
    <cfRule type="cellIs" dxfId="1" priority="3" operator="equal">
      <formula>"100%"</formula>
    </cfRule>
  </conditionalFormatting>
  <conditionalFormatting sqref="K23">
    <cfRule type="cellIs" dxfId="0" priority="4" operator="lessThan">
      <formula>0</formula>
    </cfRule>
  </conditionalFormatting>
  <dataValidations>
    <dataValidation type="list" allowBlank="1" showErrorMessage="1" sqref="E5">
      <formula1>"12 months,18 months,24 months"</formula1>
    </dataValidation>
  </dataValidation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29"/>
    <col customWidth="1" min="2" max="2" width="21.57"/>
    <col customWidth="1" min="5" max="5" width="27.71"/>
    <col customWidth="1" min="6" max="6" width="10.43"/>
  </cols>
  <sheetData>
    <row r="1" ht="15.75" customHeight="1">
      <c r="B1" s="263" t="s">
        <v>548</v>
      </c>
    </row>
    <row r="2" ht="15.75" customHeight="1">
      <c r="B2" s="263" t="s">
        <v>549</v>
      </c>
      <c r="C2" s="263"/>
      <c r="D2" s="263"/>
      <c r="E2" s="263"/>
    </row>
    <row r="3" ht="15.75" customHeight="1">
      <c r="B3" s="263" t="s">
        <v>550</v>
      </c>
      <c r="C3" s="263"/>
      <c r="D3" s="263"/>
      <c r="E3" s="263"/>
    </row>
    <row r="4" ht="15.75" customHeight="1">
      <c r="B4" s="529" t="s">
        <v>551</v>
      </c>
      <c r="C4" s="529" t="s">
        <v>471</v>
      </c>
      <c r="D4" s="529" t="s">
        <v>552</v>
      </c>
      <c r="E4" s="529" t="s">
        <v>553</v>
      </c>
      <c r="F4" s="530"/>
      <c r="G4" s="531" t="s">
        <v>472</v>
      </c>
      <c r="H4" s="532" t="s">
        <v>473</v>
      </c>
      <c r="I4" s="531" t="s">
        <v>474</v>
      </c>
      <c r="J4" s="532" t="s">
        <v>473</v>
      </c>
      <c r="K4" s="531" t="s">
        <v>475</v>
      </c>
      <c r="L4" s="532" t="s">
        <v>473</v>
      </c>
      <c r="M4" s="531" t="s">
        <v>476</v>
      </c>
      <c r="N4" s="532" t="s">
        <v>473</v>
      </c>
      <c r="O4" s="531" t="s">
        <v>477</v>
      </c>
      <c r="P4" s="532" t="s">
        <v>473</v>
      </c>
      <c r="Q4" s="531" t="s">
        <v>478</v>
      </c>
      <c r="R4" s="532" t="s">
        <v>473</v>
      </c>
      <c r="S4" s="531" t="s">
        <v>479</v>
      </c>
      <c r="T4" s="532" t="s">
        <v>473</v>
      </c>
      <c r="U4" s="531" t="s">
        <v>480</v>
      </c>
      <c r="V4" s="532" t="s">
        <v>473</v>
      </c>
      <c r="W4" s="531" t="s">
        <v>481</v>
      </c>
      <c r="X4" s="532" t="s">
        <v>473</v>
      </c>
      <c r="Y4" s="531" t="s">
        <v>482</v>
      </c>
      <c r="Z4" s="532" t="s">
        <v>473</v>
      </c>
      <c r="AA4" s="531" t="s">
        <v>483</v>
      </c>
      <c r="AB4" s="532" t="s">
        <v>473</v>
      </c>
      <c r="AC4" s="531" t="s">
        <v>484</v>
      </c>
      <c r="AD4" s="532" t="s">
        <v>473</v>
      </c>
      <c r="AE4" s="533"/>
    </row>
    <row r="5" ht="15.75" customHeight="1">
      <c r="B5" s="530" t="s">
        <v>554</v>
      </c>
      <c r="C5" s="534">
        <v>25.0</v>
      </c>
      <c r="D5" s="535">
        <v>30.0</v>
      </c>
      <c r="E5" s="536" t="s">
        <v>555</v>
      </c>
      <c r="F5" s="537"/>
      <c r="G5" s="538">
        <f t="shared" ref="G5:G24" si="1">$D5*(52/12)</f>
        <v>130</v>
      </c>
      <c r="H5" s="539">
        <f t="shared" ref="H5:H24" si="2">if(D5&gt;40,(40*(52/12)*C5)+((C5*1.5)*(G5-(40*(52/12)))),(C5*G5))</f>
        <v>3250</v>
      </c>
      <c r="I5" s="538">
        <f t="shared" ref="I5:I24" si="3">$D5*(52/12)</f>
        <v>130</v>
      </c>
      <c r="J5" s="539">
        <f t="shared" ref="J5:J24" si="4">if($D5&gt;40,(40*(52/12)*$C5)+(($C5*1.5)*(I5-(40*(52/12)))),($C5*I5))</f>
        <v>3250</v>
      </c>
      <c r="K5" s="538">
        <f t="shared" ref="K5:K24" si="5">$D5*(52/12)</f>
        <v>130</v>
      </c>
      <c r="L5" s="539">
        <f t="shared" ref="L5:L24" si="6">if($D5&gt;40,(40*(52/12)*$C5)+(($C5*1.5)*(K5-(40*(52/12)))),($C5*K5))</f>
        <v>3250</v>
      </c>
      <c r="M5" s="538">
        <f t="shared" ref="M5:M24" si="7">$D5*(52/12)</f>
        <v>130</v>
      </c>
      <c r="N5" s="539">
        <f t="shared" ref="N5:N24" si="8">if($D5&gt;40,(40*(52/12)*$C5)+(($C5*1.5)*(M5-(40*(52/12)))),($C5*M5))</f>
        <v>3250</v>
      </c>
      <c r="O5" s="538">
        <f t="shared" ref="O5:O24" si="9">$D5*(52/12)</f>
        <v>130</v>
      </c>
      <c r="P5" s="539">
        <f t="shared" ref="P5:P24" si="10">if($D5&gt;40,(40*(52/12)*$C5)+(($C5*1.5)*(O5-(40*(52/12)))),($C5*O5))</f>
        <v>3250</v>
      </c>
      <c r="Q5" s="538">
        <f t="shared" ref="Q5:Q24" si="11">$D5*(52/12)</f>
        <v>130</v>
      </c>
      <c r="R5" s="539">
        <f t="shared" ref="R5:R24" si="12">if($D5&gt;40,(40*(52/12)*$C5)+(($C5*1.5)*(Q5-(40*(52/12)))),($C5*Q5))</f>
        <v>3250</v>
      </c>
      <c r="S5" s="538">
        <f t="shared" ref="S5:S24" si="13">$D5*(52/12)</f>
        <v>130</v>
      </c>
      <c r="T5" s="539">
        <f t="shared" ref="T5:T24" si="14">if($D5&gt;40,(40*(52/12)*$C5)+(($C5*1.5)*(S5-(40*(52/12)))),($C5*S5))</f>
        <v>3250</v>
      </c>
      <c r="U5" s="538">
        <f t="shared" ref="U5:U24" si="15">$D5*(52/12)</f>
        <v>130</v>
      </c>
      <c r="V5" s="539">
        <f t="shared" ref="V5:V24" si="16">if($D5&gt;40,(40*(52/12)*$C5)+(($C5*1.5)*(U5-(40*(52/12)))),($C5*U5))</f>
        <v>3250</v>
      </c>
      <c r="W5" s="538">
        <f t="shared" ref="W5:W24" si="17">$D5*(52/12)</f>
        <v>130</v>
      </c>
      <c r="X5" s="539">
        <f t="shared" ref="X5:X24" si="18">if($D5&gt;40,(40*(52/12)*$C5)+(($C5*1.5)*(W5-(40*(52/12)))),($C5*W5))</f>
        <v>3250</v>
      </c>
      <c r="Y5" s="538">
        <f t="shared" ref="Y5:Y24" si="19">$D5*(52/12)</f>
        <v>130</v>
      </c>
      <c r="Z5" s="539">
        <f t="shared" ref="Z5:Z24" si="20">if($D5&gt;40,(40*(52/12)*$C5)+(($C5*1.5)*(Y5-(40*(52/12)))),($C5*Y5))</f>
        <v>3250</v>
      </c>
      <c r="AA5" s="538">
        <f t="shared" ref="AA5:AA24" si="21">$D5*(52/12)</f>
        <v>130</v>
      </c>
      <c r="AB5" s="539">
        <f t="shared" ref="AB5:AB24" si="22">if($D5&gt;40,(40*(52/12)*$C5)+(($C5*1.5)*(AA5-(40*(52/12)))),($C5*AA5))</f>
        <v>3250</v>
      </c>
      <c r="AC5" s="538">
        <f t="shared" ref="AC5:AC24" si="23">$D5*(52/12)</f>
        <v>130</v>
      </c>
      <c r="AD5" s="540">
        <f t="shared" ref="AD5:AD24" si="24">if($D5&gt;40,(40*(52/12)*$C5)+(($C5*1.5)*(AC5-(40*(52/12)))),($C5*AC5))</f>
        <v>3250</v>
      </c>
      <c r="AE5" s="539">
        <f t="shared" ref="AE5:AE24" si="25">SUM(H5,J5,L5,N5,P5,R5,T5,V5,X5,Z5,AB5,AD5)</f>
        <v>39000</v>
      </c>
    </row>
    <row r="6" ht="15.75" customHeight="1">
      <c r="B6" s="530" t="s">
        <v>554</v>
      </c>
      <c r="C6" s="534">
        <v>25.0</v>
      </c>
      <c r="D6" s="535">
        <v>10.0</v>
      </c>
      <c r="E6" s="536" t="s">
        <v>57</v>
      </c>
      <c r="F6" s="537"/>
      <c r="G6" s="538">
        <f t="shared" si="1"/>
        <v>43.33333333</v>
      </c>
      <c r="H6" s="539">
        <f t="shared" si="2"/>
        <v>1083.333333</v>
      </c>
      <c r="I6" s="538">
        <f t="shared" si="3"/>
        <v>43.33333333</v>
      </c>
      <c r="J6" s="539">
        <f t="shared" si="4"/>
        <v>1083.333333</v>
      </c>
      <c r="K6" s="538">
        <f t="shared" si="5"/>
        <v>43.33333333</v>
      </c>
      <c r="L6" s="539">
        <f t="shared" si="6"/>
        <v>1083.333333</v>
      </c>
      <c r="M6" s="538">
        <f t="shared" si="7"/>
        <v>43.33333333</v>
      </c>
      <c r="N6" s="539">
        <f t="shared" si="8"/>
        <v>1083.333333</v>
      </c>
      <c r="O6" s="538">
        <f t="shared" si="9"/>
        <v>43.33333333</v>
      </c>
      <c r="P6" s="539">
        <f t="shared" si="10"/>
        <v>1083.333333</v>
      </c>
      <c r="Q6" s="538">
        <f t="shared" si="11"/>
        <v>43.33333333</v>
      </c>
      <c r="R6" s="539">
        <f t="shared" si="12"/>
        <v>1083.333333</v>
      </c>
      <c r="S6" s="538">
        <f t="shared" si="13"/>
        <v>43.33333333</v>
      </c>
      <c r="T6" s="539">
        <f t="shared" si="14"/>
        <v>1083.333333</v>
      </c>
      <c r="U6" s="538">
        <f t="shared" si="15"/>
        <v>43.33333333</v>
      </c>
      <c r="V6" s="539">
        <f t="shared" si="16"/>
        <v>1083.333333</v>
      </c>
      <c r="W6" s="538">
        <f t="shared" si="17"/>
        <v>43.33333333</v>
      </c>
      <c r="X6" s="539">
        <f t="shared" si="18"/>
        <v>1083.333333</v>
      </c>
      <c r="Y6" s="538">
        <f t="shared" si="19"/>
        <v>43.33333333</v>
      </c>
      <c r="Z6" s="539">
        <f t="shared" si="20"/>
        <v>1083.333333</v>
      </c>
      <c r="AA6" s="538">
        <f t="shared" si="21"/>
        <v>43.33333333</v>
      </c>
      <c r="AB6" s="539">
        <f t="shared" si="22"/>
        <v>1083.333333</v>
      </c>
      <c r="AC6" s="538">
        <f t="shared" si="23"/>
        <v>43.33333333</v>
      </c>
      <c r="AD6" s="540">
        <f t="shared" si="24"/>
        <v>1083.333333</v>
      </c>
      <c r="AE6" s="539">
        <f t="shared" si="25"/>
        <v>13000</v>
      </c>
    </row>
    <row r="7" ht="15.75" customHeight="1">
      <c r="B7" s="530" t="s">
        <v>556</v>
      </c>
      <c r="C7" s="534"/>
      <c r="D7" s="535"/>
      <c r="E7" s="536" t="s">
        <v>557</v>
      </c>
      <c r="F7" s="537"/>
      <c r="G7" s="538">
        <f t="shared" si="1"/>
        <v>0</v>
      </c>
      <c r="H7" s="539">
        <f t="shared" si="2"/>
        <v>0</v>
      </c>
      <c r="I7" s="538">
        <f t="shared" si="3"/>
        <v>0</v>
      </c>
      <c r="J7" s="539">
        <f t="shared" si="4"/>
        <v>0</v>
      </c>
      <c r="K7" s="538">
        <f t="shared" si="5"/>
        <v>0</v>
      </c>
      <c r="L7" s="539">
        <f t="shared" si="6"/>
        <v>0</v>
      </c>
      <c r="M7" s="538">
        <f t="shared" si="7"/>
        <v>0</v>
      </c>
      <c r="N7" s="539">
        <f t="shared" si="8"/>
        <v>0</v>
      </c>
      <c r="O7" s="538">
        <f t="shared" si="9"/>
        <v>0</v>
      </c>
      <c r="P7" s="539">
        <f t="shared" si="10"/>
        <v>0</v>
      </c>
      <c r="Q7" s="538">
        <f t="shared" si="11"/>
        <v>0</v>
      </c>
      <c r="R7" s="539">
        <f t="shared" si="12"/>
        <v>0</v>
      </c>
      <c r="S7" s="538">
        <f t="shared" si="13"/>
        <v>0</v>
      </c>
      <c r="T7" s="539">
        <f t="shared" si="14"/>
        <v>0</v>
      </c>
      <c r="U7" s="538">
        <f t="shared" si="15"/>
        <v>0</v>
      </c>
      <c r="V7" s="539">
        <f t="shared" si="16"/>
        <v>0</v>
      </c>
      <c r="W7" s="538">
        <f t="shared" si="17"/>
        <v>0</v>
      </c>
      <c r="X7" s="539">
        <f t="shared" si="18"/>
        <v>0</v>
      </c>
      <c r="Y7" s="538">
        <f t="shared" si="19"/>
        <v>0</v>
      </c>
      <c r="Z7" s="539">
        <f t="shared" si="20"/>
        <v>0</v>
      </c>
      <c r="AA7" s="538">
        <f t="shared" si="21"/>
        <v>0</v>
      </c>
      <c r="AB7" s="539">
        <f t="shared" si="22"/>
        <v>0</v>
      </c>
      <c r="AC7" s="538">
        <f t="shared" si="23"/>
        <v>0</v>
      </c>
      <c r="AD7" s="540">
        <f t="shared" si="24"/>
        <v>0</v>
      </c>
      <c r="AE7" s="539">
        <f t="shared" si="25"/>
        <v>0</v>
      </c>
    </row>
    <row r="8" ht="15.75" customHeight="1">
      <c r="B8" s="530" t="s">
        <v>558</v>
      </c>
      <c r="C8" s="534"/>
      <c r="D8" s="535"/>
      <c r="E8" s="536"/>
      <c r="F8" s="537"/>
      <c r="G8" s="538">
        <f t="shared" si="1"/>
        <v>0</v>
      </c>
      <c r="H8" s="539">
        <f t="shared" si="2"/>
        <v>0</v>
      </c>
      <c r="I8" s="538">
        <f t="shared" si="3"/>
        <v>0</v>
      </c>
      <c r="J8" s="539">
        <f t="shared" si="4"/>
        <v>0</v>
      </c>
      <c r="K8" s="538">
        <f t="shared" si="5"/>
        <v>0</v>
      </c>
      <c r="L8" s="539">
        <f t="shared" si="6"/>
        <v>0</v>
      </c>
      <c r="M8" s="538">
        <f t="shared" si="7"/>
        <v>0</v>
      </c>
      <c r="N8" s="539">
        <f t="shared" si="8"/>
        <v>0</v>
      </c>
      <c r="O8" s="538">
        <f t="shared" si="9"/>
        <v>0</v>
      </c>
      <c r="P8" s="539">
        <f t="shared" si="10"/>
        <v>0</v>
      </c>
      <c r="Q8" s="538">
        <f t="shared" si="11"/>
        <v>0</v>
      </c>
      <c r="R8" s="539">
        <f t="shared" si="12"/>
        <v>0</v>
      </c>
      <c r="S8" s="538">
        <f t="shared" si="13"/>
        <v>0</v>
      </c>
      <c r="T8" s="539">
        <f t="shared" si="14"/>
        <v>0</v>
      </c>
      <c r="U8" s="538">
        <f t="shared" si="15"/>
        <v>0</v>
      </c>
      <c r="V8" s="539">
        <f t="shared" si="16"/>
        <v>0</v>
      </c>
      <c r="W8" s="538">
        <f t="shared" si="17"/>
        <v>0</v>
      </c>
      <c r="X8" s="539">
        <f t="shared" si="18"/>
        <v>0</v>
      </c>
      <c r="Y8" s="538">
        <f t="shared" si="19"/>
        <v>0</v>
      </c>
      <c r="Z8" s="539">
        <f t="shared" si="20"/>
        <v>0</v>
      </c>
      <c r="AA8" s="538">
        <f t="shared" si="21"/>
        <v>0</v>
      </c>
      <c r="AB8" s="539">
        <f t="shared" si="22"/>
        <v>0</v>
      </c>
      <c r="AC8" s="538">
        <f t="shared" si="23"/>
        <v>0</v>
      </c>
      <c r="AD8" s="540">
        <f t="shared" si="24"/>
        <v>0</v>
      </c>
      <c r="AE8" s="539">
        <f t="shared" si="25"/>
        <v>0</v>
      </c>
    </row>
    <row r="9" ht="15.75" customHeight="1">
      <c r="B9" s="530" t="s">
        <v>559</v>
      </c>
      <c r="C9" s="534"/>
      <c r="D9" s="535"/>
      <c r="E9" s="536"/>
      <c r="F9" s="537"/>
      <c r="G9" s="538">
        <f t="shared" si="1"/>
        <v>0</v>
      </c>
      <c r="H9" s="539">
        <f t="shared" si="2"/>
        <v>0</v>
      </c>
      <c r="I9" s="538">
        <f t="shared" si="3"/>
        <v>0</v>
      </c>
      <c r="J9" s="539">
        <f t="shared" si="4"/>
        <v>0</v>
      </c>
      <c r="K9" s="538">
        <f t="shared" si="5"/>
        <v>0</v>
      </c>
      <c r="L9" s="539">
        <f t="shared" si="6"/>
        <v>0</v>
      </c>
      <c r="M9" s="538">
        <f t="shared" si="7"/>
        <v>0</v>
      </c>
      <c r="N9" s="539">
        <f t="shared" si="8"/>
        <v>0</v>
      </c>
      <c r="O9" s="538">
        <f t="shared" si="9"/>
        <v>0</v>
      </c>
      <c r="P9" s="539">
        <f t="shared" si="10"/>
        <v>0</v>
      </c>
      <c r="Q9" s="538">
        <f t="shared" si="11"/>
        <v>0</v>
      </c>
      <c r="R9" s="539">
        <f t="shared" si="12"/>
        <v>0</v>
      </c>
      <c r="S9" s="538">
        <f t="shared" si="13"/>
        <v>0</v>
      </c>
      <c r="T9" s="539">
        <f t="shared" si="14"/>
        <v>0</v>
      </c>
      <c r="U9" s="538">
        <f t="shared" si="15"/>
        <v>0</v>
      </c>
      <c r="V9" s="539">
        <f t="shared" si="16"/>
        <v>0</v>
      </c>
      <c r="W9" s="538">
        <f t="shared" si="17"/>
        <v>0</v>
      </c>
      <c r="X9" s="539">
        <f t="shared" si="18"/>
        <v>0</v>
      </c>
      <c r="Y9" s="538">
        <f t="shared" si="19"/>
        <v>0</v>
      </c>
      <c r="Z9" s="539">
        <f t="shared" si="20"/>
        <v>0</v>
      </c>
      <c r="AA9" s="538">
        <f t="shared" si="21"/>
        <v>0</v>
      </c>
      <c r="AB9" s="539">
        <f t="shared" si="22"/>
        <v>0</v>
      </c>
      <c r="AC9" s="538">
        <f t="shared" si="23"/>
        <v>0</v>
      </c>
      <c r="AD9" s="540">
        <f t="shared" si="24"/>
        <v>0</v>
      </c>
      <c r="AE9" s="539">
        <f t="shared" si="25"/>
        <v>0</v>
      </c>
    </row>
    <row r="10" ht="15.75" customHeight="1">
      <c r="B10" s="514"/>
      <c r="C10" s="541"/>
      <c r="D10" s="542"/>
      <c r="E10" s="536"/>
      <c r="F10" s="537"/>
      <c r="G10" s="538">
        <f t="shared" si="1"/>
        <v>0</v>
      </c>
      <c r="H10" s="539">
        <f t="shared" si="2"/>
        <v>0</v>
      </c>
      <c r="I10" s="538">
        <f t="shared" si="3"/>
        <v>0</v>
      </c>
      <c r="J10" s="539">
        <f t="shared" si="4"/>
        <v>0</v>
      </c>
      <c r="K10" s="538">
        <f t="shared" si="5"/>
        <v>0</v>
      </c>
      <c r="L10" s="539">
        <f t="shared" si="6"/>
        <v>0</v>
      </c>
      <c r="M10" s="538">
        <f t="shared" si="7"/>
        <v>0</v>
      </c>
      <c r="N10" s="539">
        <f t="shared" si="8"/>
        <v>0</v>
      </c>
      <c r="O10" s="538">
        <f t="shared" si="9"/>
        <v>0</v>
      </c>
      <c r="P10" s="539">
        <f t="shared" si="10"/>
        <v>0</v>
      </c>
      <c r="Q10" s="538">
        <f t="shared" si="11"/>
        <v>0</v>
      </c>
      <c r="R10" s="539">
        <f t="shared" si="12"/>
        <v>0</v>
      </c>
      <c r="S10" s="538">
        <f t="shared" si="13"/>
        <v>0</v>
      </c>
      <c r="T10" s="539">
        <f t="shared" si="14"/>
        <v>0</v>
      </c>
      <c r="U10" s="538">
        <f t="shared" si="15"/>
        <v>0</v>
      </c>
      <c r="V10" s="539">
        <f t="shared" si="16"/>
        <v>0</v>
      </c>
      <c r="W10" s="538">
        <f t="shared" si="17"/>
        <v>0</v>
      </c>
      <c r="X10" s="539">
        <f t="shared" si="18"/>
        <v>0</v>
      </c>
      <c r="Y10" s="538">
        <f t="shared" si="19"/>
        <v>0</v>
      </c>
      <c r="Z10" s="539">
        <f t="shared" si="20"/>
        <v>0</v>
      </c>
      <c r="AA10" s="538">
        <f t="shared" si="21"/>
        <v>0</v>
      </c>
      <c r="AB10" s="539">
        <f t="shared" si="22"/>
        <v>0</v>
      </c>
      <c r="AC10" s="538">
        <f t="shared" si="23"/>
        <v>0</v>
      </c>
      <c r="AD10" s="540">
        <f t="shared" si="24"/>
        <v>0</v>
      </c>
      <c r="AE10" s="539">
        <f t="shared" si="25"/>
        <v>0</v>
      </c>
    </row>
    <row r="11" ht="15.75" customHeight="1">
      <c r="B11" s="514"/>
      <c r="C11" s="541"/>
      <c r="D11" s="542"/>
      <c r="E11" s="536"/>
      <c r="F11" s="537"/>
      <c r="G11" s="538">
        <f t="shared" si="1"/>
        <v>0</v>
      </c>
      <c r="H11" s="539">
        <f t="shared" si="2"/>
        <v>0</v>
      </c>
      <c r="I11" s="538">
        <f t="shared" si="3"/>
        <v>0</v>
      </c>
      <c r="J11" s="539">
        <f t="shared" si="4"/>
        <v>0</v>
      </c>
      <c r="K11" s="538">
        <f t="shared" si="5"/>
        <v>0</v>
      </c>
      <c r="L11" s="539">
        <f t="shared" si="6"/>
        <v>0</v>
      </c>
      <c r="M11" s="538">
        <f t="shared" si="7"/>
        <v>0</v>
      </c>
      <c r="N11" s="539">
        <f t="shared" si="8"/>
        <v>0</v>
      </c>
      <c r="O11" s="538">
        <f t="shared" si="9"/>
        <v>0</v>
      </c>
      <c r="P11" s="539">
        <f t="shared" si="10"/>
        <v>0</v>
      </c>
      <c r="Q11" s="538">
        <f t="shared" si="11"/>
        <v>0</v>
      </c>
      <c r="R11" s="539">
        <f t="shared" si="12"/>
        <v>0</v>
      </c>
      <c r="S11" s="538">
        <f t="shared" si="13"/>
        <v>0</v>
      </c>
      <c r="T11" s="539">
        <f t="shared" si="14"/>
        <v>0</v>
      </c>
      <c r="U11" s="538">
        <f t="shared" si="15"/>
        <v>0</v>
      </c>
      <c r="V11" s="539">
        <f t="shared" si="16"/>
        <v>0</v>
      </c>
      <c r="W11" s="538">
        <f t="shared" si="17"/>
        <v>0</v>
      </c>
      <c r="X11" s="539">
        <f t="shared" si="18"/>
        <v>0</v>
      </c>
      <c r="Y11" s="538">
        <f t="shared" si="19"/>
        <v>0</v>
      </c>
      <c r="Z11" s="539">
        <f t="shared" si="20"/>
        <v>0</v>
      </c>
      <c r="AA11" s="538">
        <f t="shared" si="21"/>
        <v>0</v>
      </c>
      <c r="AB11" s="539">
        <f t="shared" si="22"/>
        <v>0</v>
      </c>
      <c r="AC11" s="538">
        <f t="shared" si="23"/>
        <v>0</v>
      </c>
      <c r="AD11" s="540">
        <f t="shared" si="24"/>
        <v>0</v>
      </c>
      <c r="AE11" s="539">
        <f t="shared" si="25"/>
        <v>0</v>
      </c>
    </row>
    <row r="12" ht="15.75" customHeight="1">
      <c r="B12" s="514"/>
      <c r="C12" s="541"/>
      <c r="D12" s="542"/>
      <c r="E12" s="536"/>
      <c r="F12" s="537"/>
      <c r="G12" s="538">
        <f t="shared" si="1"/>
        <v>0</v>
      </c>
      <c r="H12" s="539">
        <f t="shared" si="2"/>
        <v>0</v>
      </c>
      <c r="I12" s="538">
        <f t="shared" si="3"/>
        <v>0</v>
      </c>
      <c r="J12" s="539">
        <f t="shared" si="4"/>
        <v>0</v>
      </c>
      <c r="K12" s="538">
        <f t="shared" si="5"/>
        <v>0</v>
      </c>
      <c r="L12" s="539">
        <f t="shared" si="6"/>
        <v>0</v>
      </c>
      <c r="M12" s="538">
        <f t="shared" si="7"/>
        <v>0</v>
      </c>
      <c r="N12" s="539">
        <f t="shared" si="8"/>
        <v>0</v>
      </c>
      <c r="O12" s="538">
        <f t="shared" si="9"/>
        <v>0</v>
      </c>
      <c r="P12" s="539">
        <f t="shared" si="10"/>
        <v>0</v>
      </c>
      <c r="Q12" s="538">
        <f t="shared" si="11"/>
        <v>0</v>
      </c>
      <c r="R12" s="539">
        <f t="shared" si="12"/>
        <v>0</v>
      </c>
      <c r="S12" s="538">
        <f t="shared" si="13"/>
        <v>0</v>
      </c>
      <c r="T12" s="539">
        <f t="shared" si="14"/>
        <v>0</v>
      </c>
      <c r="U12" s="538">
        <f t="shared" si="15"/>
        <v>0</v>
      </c>
      <c r="V12" s="539">
        <f t="shared" si="16"/>
        <v>0</v>
      </c>
      <c r="W12" s="538">
        <f t="shared" si="17"/>
        <v>0</v>
      </c>
      <c r="X12" s="539">
        <f t="shared" si="18"/>
        <v>0</v>
      </c>
      <c r="Y12" s="538">
        <f t="shared" si="19"/>
        <v>0</v>
      </c>
      <c r="Z12" s="539">
        <f t="shared" si="20"/>
        <v>0</v>
      </c>
      <c r="AA12" s="538">
        <f t="shared" si="21"/>
        <v>0</v>
      </c>
      <c r="AB12" s="539">
        <f t="shared" si="22"/>
        <v>0</v>
      </c>
      <c r="AC12" s="538">
        <f t="shared" si="23"/>
        <v>0</v>
      </c>
      <c r="AD12" s="540">
        <f t="shared" si="24"/>
        <v>0</v>
      </c>
      <c r="AE12" s="539">
        <f t="shared" si="25"/>
        <v>0</v>
      </c>
    </row>
    <row r="13" ht="15.75" customHeight="1">
      <c r="B13" s="514"/>
      <c r="C13" s="541"/>
      <c r="D13" s="542"/>
      <c r="E13" s="536"/>
      <c r="F13" s="537"/>
      <c r="G13" s="538">
        <f t="shared" si="1"/>
        <v>0</v>
      </c>
      <c r="H13" s="539">
        <f t="shared" si="2"/>
        <v>0</v>
      </c>
      <c r="I13" s="538">
        <f t="shared" si="3"/>
        <v>0</v>
      </c>
      <c r="J13" s="539">
        <f t="shared" si="4"/>
        <v>0</v>
      </c>
      <c r="K13" s="538">
        <f t="shared" si="5"/>
        <v>0</v>
      </c>
      <c r="L13" s="539">
        <f t="shared" si="6"/>
        <v>0</v>
      </c>
      <c r="M13" s="538">
        <f t="shared" si="7"/>
        <v>0</v>
      </c>
      <c r="N13" s="539">
        <f t="shared" si="8"/>
        <v>0</v>
      </c>
      <c r="O13" s="538">
        <f t="shared" si="9"/>
        <v>0</v>
      </c>
      <c r="P13" s="539">
        <f t="shared" si="10"/>
        <v>0</v>
      </c>
      <c r="Q13" s="538">
        <f t="shared" si="11"/>
        <v>0</v>
      </c>
      <c r="R13" s="539">
        <f t="shared" si="12"/>
        <v>0</v>
      </c>
      <c r="S13" s="538">
        <f t="shared" si="13"/>
        <v>0</v>
      </c>
      <c r="T13" s="539">
        <f t="shared" si="14"/>
        <v>0</v>
      </c>
      <c r="U13" s="538">
        <f t="shared" si="15"/>
        <v>0</v>
      </c>
      <c r="V13" s="539">
        <f t="shared" si="16"/>
        <v>0</v>
      </c>
      <c r="W13" s="538">
        <f t="shared" si="17"/>
        <v>0</v>
      </c>
      <c r="X13" s="539">
        <f t="shared" si="18"/>
        <v>0</v>
      </c>
      <c r="Y13" s="538">
        <f t="shared" si="19"/>
        <v>0</v>
      </c>
      <c r="Z13" s="539">
        <f t="shared" si="20"/>
        <v>0</v>
      </c>
      <c r="AA13" s="538">
        <f t="shared" si="21"/>
        <v>0</v>
      </c>
      <c r="AB13" s="539">
        <f t="shared" si="22"/>
        <v>0</v>
      </c>
      <c r="AC13" s="538">
        <f t="shared" si="23"/>
        <v>0</v>
      </c>
      <c r="AD13" s="540">
        <f t="shared" si="24"/>
        <v>0</v>
      </c>
      <c r="AE13" s="539">
        <f t="shared" si="25"/>
        <v>0</v>
      </c>
    </row>
    <row r="14" ht="15.75" customHeight="1">
      <c r="B14" s="514"/>
      <c r="C14" s="541"/>
      <c r="D14" s="542"/>
      <c r="E14" s="536"/>
      <c r="F14" s="537"/>
      <c r="G14" s="538">
        <f t="shared" si="1"/>
        <v>0</v>
      </c>
      <c r="H14" s="539">
        <f t="shared" si="2"/>
        <v>0</v>
      </c>
      <c r="I14" s="538">
        <f t="shared" si="3"/>
        <v>0</v>
      </c>
      <c r="J14" s="539">
        <f t="shared" si="4"/>
        <v>0</v>
      </c>
      <c r="K14" s="538">
        <f t="shared" si="5"/>
        <v>0</v>
      </c>
      <c r="L14" s="539">
        <f t="shared" si="6"/>
        <v>0</v>
      </c>
      <c r="M14" s="538">
        <f t="shared" si="7"/>
        <v>0</v>
      </c>
      <c r="N14" s="539">
        <f t="shared" si="8"/>
        <v>0</v>
      </c>
      <c r="O14" s="538">
        <f t="shared" si="9"/>
        <v>0</v>
      </c>
      <c r="P14" s="539">
        <f t="shared" si="10"/>
        <v>0</v>
      </c>
      <c r="Q14" s="538">
        <f t="shared" si="11"/>
        <v>0</v>
      </c>
      <c r="R14" s="539">
        <f t="shared" si="12"/>
        <v>0</v>
      </c>
      <c r="S14" s="538">
        <f t="shared" si="13"/>
        <v>0</v>
      </c>
      <c r="T14" s="539">
        <f t="shared" si="14"/>
        <v>0</v>
      </c>
      <c r="U14" s="538">
        <f t="shared" si="15"/>
        <v>0</v>
      </c>
      <c r="V14" s="539">
        <f t="shared" si="16"/>
        <v>0</v>
      </c>
      <c r="W14" s="538">
        <f t="shared" si="17"/>
        <v>0</v>
      </c>
      <c r="X14" s="539">
        <f t="shared" si="18"/>
        <v>0</v>
      </c>
      <c r="Y14" s="538">
        <f t="shared" si="19"/>
        <v>0</v>
      </c>
      <c r="Z14" s="539">
        <f t="shared" si="20"/>
        <v>0</v>
      </c>
      <c r="AA14" s="538">
        <f t="shared" si="21"/>
        <v>0</v>
      </c>
      <c r="AB14" s="539">
        <f t="shared" si="22"/>
        <v>0</v>
      </c>
      <c r="AC14" s="538">
        <f t="shared" si="23"/>
        <v>0</v>
      </c>
      <c r="AD14" s="540">
        <f t="shared" si="24"/>
        <v>0</v>
      </c>
      <c r="AE14" s="539">
        <f t="shared" si="25"/>
        <v>0</v>
      </c>
    </row>
    <row r="15" ht="15.75" hidden="1" customHeight="1">
      <c r="B15" s="514"/>
      <c r="C15" s="541"/>
      <c r="D15" s="542"/>
      <c r="E15" s="536"/>
      <c r="F15" s="537"/>
      <c r="G15" s="538">
        <f t="shared" si="1"/>
        <v>0</v>
      </c>
      <c r="H15" s="539">
        <f t="shared" si="2"/>
        <v>0</v>
      </c>
      <c r="I15" s="538">
        <f t="shared" si="3"/>
        <v>0</v>
      </c>
      <c r="J15" s="539">
        <f t="shared" si="4"/>
        <v>0</v>
      </c>
      <c r="K15" s="538">
        <f t="shared" si="5"/>
        <v>0</v>
      </c>
      <c r="L15" s="539">
        <f t="shared" si="6"/>
        <v>0</v>
      </c>
      <c r="M15" s="538">
        <f t="shared" si="7"/>
        <v>0</v>
      </c>
      <c r="N15" s="539">
        <f t="shared" si="8"/>
        <v>0</v>
      </c>
      <c r="O15" s="538">
        <f t="shared" si="9"/>
        <v>0</v>
      </c>
      <c r="P15" s="539">
        <f t="shared" si="10"/>
        <v>0</v>
      </c>
      <c r="Q15" s="538">
        <f t="shared" si="11"/>
        <v>0</v>
      </c>
      <c r="R15" s="539">
        <f t="shared" si="12"/>
        <v>0</v>
      </c>
      <c r="S15" s="538">
        <f t="shared" si="13"/>
        <v>0</v>
      </c>
      <c r="T15" s="539">
        <f t="shared" si="14"/>
        <v>0</v>
      </c>
      <c r="U15" s="538">
        <f t="shared" si="15"/>
        <v>0</v>
      </c>
      <c r="V15" s="539">
        <f t="shared" si="16"/>
        <v>0</v>
      </c>
      <c r="W15" s="538">
        <f t="shared" si="17"/>
        <v>0</v>
      </c>
      <c r="X15" s="539">
        <f t="shared" si="18"/>
        <v>0</v>
      </c>
      <c r="Y15" s="538">
        <f t="shared" si="19"/>
        <v>0</v>
      </c>
      <c r="Z15" s="539">
        <f t="shared" si="20"/>
        <v>0</v>
      </c>
      <c r="AA15" s="538">
        <f t="shared" si="21"/>
        <v>0</v>
      </c>
      <c r="AB15" s="539">
        <f t="shared" si="22"/>
        <v>0</v>
      </c>
      <c r="AC15" s="538">
        <f t="shared" si="23"/>
        <v>0</v>
      </c>
      <c r="AD15" s="540">
        <f t="shared" si="24"/>
        <v>0</v>
      </c>
      <c r="AE15" s="539">
        <f t="shared" si="25"/>
        <v>0</v>
      </c>
    </row>
    <row r="16" ht="15.75" hidden="1" customHeight="1">
      <c r="B16" s="514"/>
      <c r="C16" s="541"/>
      <c r="D16" s="542"/>
      <c r="E16" s="536"/>
      <c r="F16" s="537"/>
      <c r="G16" s="538">
        <f t="shared" si="1"/>
        <v>0</v>
      </c>
      <c r="H16" s="539">
        <f t="shared" si="2"/>
        <v>0</v>
      </c>
      <c r="I16" s="538">
        <f t="shared" si="3"/>
        <v>0</v>
      </c>
      <c r="J16" s="539">
        <f t="shared" si="4"/>
        <v>0</v>
      </c>
      <c r="K16" s="538">
        <f t="shared" si="5"/>
        <v>0</v>
      </c>
      <c r="L16" s="539">
        <f t="shared" si="6"/>
        <v>0</v>
      </c>
      <c r="M16" s="538">
        <f t="shared" si="7"/>
        <v>0</v>
      </c>
      <c r="N16" s="539">
        <f t="shared" si="8"/>
        <v>0</v>
      </c>
      <c r="O16" s="538">
        <f t="shared" si="9"/>
        <v>0</v>
      </c>
      <c r="P16" s="539">
        <f t="shared" si="10"/>
        <v>0</v>
      </c>
      <c r="Q16" s="538">
        <f t="shared" si="11"/>
        <v>0</v>
      </c>
      <c r="R16" s="539">
        <f t="shared" si="12"/>
        <v>0</v>
      </c>
      <c r="S16" s="538">
        <f t="shared" si="13"/>
        <v>0</v>
      </c>
      <c r="T16" s="539">
        <f t="shared" si="14"/>
        <v>0</v>
      </c>
      <c r="U16" s="538">
        <f t="shared" si="15"/>
        <v>0</v>
      </c>
      <c r="V16" s="539">
        <f t="shared" si="16"/>
        <v>0</v>
      </c>
      <c r="W16" s="538">
        <f t="shared" si="17"/>
        <v>0</v>
      </c>
      <c r="X16" s="539">
        <f t="shared" si="18"/>
        <v>0</v>
      </c>
      <c r="Y16" s="538">
        <f t="shared" si="19"/>
        <v>0</v>
      </c>
      <c r="Z16" s="539">
        <f t="shared" si="20"/>
        <v>0</v>
      </c>
      <c r="AA16" s="538">
        <f t="shared" si="21"/>
        <v>0</v>
      </c>
      <c r="AB16" s="539">
        <f t="shared" si="22"/>
        <v>0</v>
      </c>
      <c r="AC16" s="538">
        <f t="shared" si="23"/>
        <v>0</v>
      </c>
      <c r="AD16" s="540">
        <f t="shared" si="24"/>
        <v>0</v>
      </c>
      <c r="AE16" s="539">
        <f t="shared" si="25"/>
        <v>0</v>
      </c>
    </row>
    <row r="17" ht="15.75" hidden="1" customHeight="1">
      <c r="B17" s="514"/>
      <c r="C17" s="541"/>
      <c r="D17" s="542"/>
      <c r="E17" s="536"/>
      <c r="F17" s="537"/>
      <c r="G17" s="538">
        <f t="shared" si="1"/>
        <v>0</v>
      </c>
      <c r="H17" s="539">
        <f t="shared" si="2"/>
        <v>0</v>
      </c>
      <c r="I17" s="538">
        <f t="shared" si="3"/>
        <v>0</v>
      </c>
      <c r="J17" s="539">
        <f t="shared" si="4"/>
        <v>0</v>
      </c>
      <c r="K17" s="538">
        <f t="shared" si="5"/>
        <v>0</v>
      </c>
      <c r="L17" s="539">
        <f t="shared" si="6"/>
        <v>0</v>
      </c>
      <c r="M17" s="538">
        <f t="shared" si="7"/>
        <v>0</v>
      </c>
      <c r="N17" s="539">
        <f t="shared" si="8"/>
        <v>0</v>
      </c>
      <c r="O17" s="538">
        <f t="shared" si="9"/>
        <v>0</v>
      </c>
      <c r="P17" s="539">
        <f t="shared" si="10"/>
        <v>0</v>
      </c>
      <c r="Q17" s="538">
        <f t="shared" si="11"/>
        <v>0</v>
      </c>
      <c r="R17" s="539">
        <f t="shared" si="12"/>
        <v>0</v>
      </c>
      <c r="S17" s="538">
        <f t="shared" si="13"/>
        <v>0</v>
      </c>
      <c r="T17" s="539">
        <f t="shared" si="14"/>
        <v>0</v>
      </c>
      <c r="U17" s="538">
        <f t="shared" si="15"/>
        <v>0</v>
      </c>
      <c r="V17" s="539">
        <f t="shared" si="16"/>
        <v>0</v>
      </c>
      <c r="W17" s="538">
        <f t="shared" si="17"/>
        <v>0</v>
      </c>
      <c r="X17" s="539">
        <f t="shared" si="18"/>
        <v>0</v>
      </c>
      <c r="Y17" s="538">
        <f t="shared" si="19"/>
        <v>0</v>
      </c>
      <c r="Z17" s="539">
        <f t="shared" si="20"/>
        <v>0</v>
      </c>
      <c r="AA17" s="538">
        <f t="shared" si="21"/>
        <v>0</v>
      </c>
      <c r="AB17" s="539">
        <f t="shared" si="22"/>
        <v>0</v>
      </c>
      <c r="AC17" s="538">
        <f t="shared" si="23"/>
        <v>0</v>
      </c>
      <c r="AD17" s="540">
        <f t="shared" si="24"/>
        <v>0</v>
      </c>
      <c r="AE17" s="539">
        <f t="shared" si="25"/>
        <v>0</v>
      </c>
    </row>
    <row r="18" ht="15.75" hidden="1" customHeight="1">
      <c r="B18" s="514"/>
      <c r="C18" s="541"/>
      <c r="D18" s="542"/>
      <c r="E18" s="536"/>
      <c r="F18" s="537"/>
      <c r="G18" s="538">
        <f t="shared" si="1"/>
        <v>0</v>
      </c>
      <c r="H18" s="539">
        <f t="shared" si="2"/>
        <v>0</v>
      </c>
      <c r="I18" s="538">
        <f t="shared" si="3"/>
        <v>0</v>
      </c>
      <c r="J18" s="539">
        <f t="shared" si="4"/>
        <v>0</v>
      </c>
      <c r="K18" s="538">
        <f t="shared" si="5"/>
        <v>0</v>
      </c>
      <c r="L18" s="539">
        <f t="shared" si="6"/>
        <v>0</v>
      </c>
      <c r="M18" s="538">
        <f t="shared" si="7"/>
        <v>0</v>
      </c>
      <c r="N18" s="539">
        <f t="shared" si="8"/>
        <v>0</v>
      </c>
      <c r="O18" s="538">
        <f t="shared" si="9"/>
        <v>0</v>
      </c>
      <c r="P18" s="539">
        <f t="shared" si="10"/>
        <v>0</v>
      </c>
      <c r="Q18" s="538">
        <f t="shared" si="11"/>
        <v>0</v>
      </c>
      <c r="R18" s="539">
        <f t="shared" si="12"/>
        <v>0</v>
      </c>
      <c r="S18" s="538">
        <f t="shared" si="13"/>
        <v>0</v>
      </c>
      <c r="T18" s="539">
        <f t="shared" si="14"/>
        <v>0</v>
      </c>
      <c r="U18" s="538">
        <f t="shared" si="15"/>
        <v>0</v>
      </c>
      <c r="V18" s="539">
        <f t="shared" si="16"/>
        <v>0</v>
      </c>
      <c r="W18" s="538">
        <f t="shared" si="17"/>
        <v>0</v>
      </c>
      <c r="X18" s="539">
        <f t="shared" si="18"/>
        <v>0</v>
      </c>
      <c r="Y18" s="538">
        <f t="shared" si="19"/>
        <v>0</v>
      </c>
      <c r="Z18" s="539">
        <f t="shared" si="20"/>
        <v>0</v>
      </c>
      <c r="AA18" s="538">
        <f t="shared" si="21"/>
        <v>0</v>
      </c>
      <c r="AB18" s="539">
        <f t="shared" si="22"/>
        <v>0</v>
      </c>
      <c r="AC18" s="538">
        <f t="shared" si="23"/>
        <v>0</v>
      </c>
      <c r="AD18" s="540">
        <f t="shared" si="24"/>
        <v>0</v>
      </c>
      <c r="AE18" s="539">
        <f t="shared" si="25"/>
        <v>0</v>
      </c>
    </row>
    <row r="19" ht="15.75" hidden="1" customHeight="1">
      <c r="B19" s="514"/>
      <c r="C19" s="541"/>
      <c r="D19" s="542"/>
      <c r="E19" s="536"/>
      <c r="F19" s="537"/>
      <c r="G19" s="538">
        <f t="shared" si="1"/>
        <v>0</v>
      </c>
      <c r="H19" s="539">
        <f t="shared" si="2"/>
        <v>0</v>
      </c>
      <c r="I19" s="538">
        <f t="shared" si="3"/>
        <v>0</v>
      </c>
      <c r="J19" s="539">
        <f t="shared" si="4"/>
        <v>0</v>
      </c>
      <c r="K19" s="538">
        <f t="shared" si="5"/>
        <v>0</v>
      </c>
      <c r="L19" s="539">
        <f t="shared" si="6"/>
        <v>0</v>
      </c>
      <c r="M19" s="538">
        <f t="shared" si="7"/>
        <v>0</v>
      </c>
      <c r="N19" s="539">
        <f t="shared" si="8"/>
        <v>0</v>
      </c>
      <c r="O19" s="538">
        <f t="shared" si="9"/>
        <v>0</v>
      </c>
      <c r="P19" s="539">
        <f t="shared" si="10"/>
        <v>0</v>
      </c>
      <c r="Q19" s="538">
        <f t="shared" si="11"/>
        <v>0</v>
      </c>
      <c r="R19" s="539">
        <f t="shared" si="12"/>
        <v>0</v>
      </c>
      <c r="S19" s="538">
        <f t="shared" si="13"/>
        <v>0</v>
      </c>
      <c r="T19" s="539">
        <f t="shared" si="14"/>
        <v>0</v>
      </c>
      <c r="U19" s="538">
        <f t="shared" si="15"/>
        <v>0</v>
      </c>
      <c r="V19" s="539">
        <f t="shared" si="16"/>
        <v>0</v>
      </c>
      <c r="W19" s="538">
        <f t="shared" si="17"/>
        <v>0</v>
      </c>
      <c r="X19" s="539">
        <f t="shared" si="18"/>
        <v>0</v>
      </c>
      <c r="Y19" s="538">
        <f t="shared" si="19"/>
        <v>0</v>
      </c>
      <c r="Z19" s="539">
        <f t="shared" si="20"/>
        <v>0</v>
      </c>
      <c r="AA19" s="538">
        <f t="shared" si="21"/>
        <v>0</v>
      </c>
      <c r="AB19" s="539">
        <f t="shared" si="22"/>
        <v>0</v>
      </c>
      <c r="AC19" s="538">
        <f t="shared" si="23"/>
        <v>0</v>
      </c>
      <c r="AD19" s="540">
        <f t="shared" si="24"/>
        <v>0</v>
      </c>
      <c r="AE19" s="539">
        <f t="shared" si="25"/>
        <v>0</v>
      </c>
    </row>
    <row r="20" ht="15.75" hidden="1" customHeight="1">
      <c r="B20" s="514"/>
      <c r="C20" s="541"/>
      <c r="D20" s="542"/>
      <c r="E20" s="536"/>
      <c r="F20" s="537"/>
      <c r="G20" s="538">
        <f t="shared" si="1"/>
        <v>0</v>
      </c>
      <c r="H20" s="539">
        <f t="shared" si="2"/>
        <v>0</v>
      </c>
      <c r="I20" s="538">
        <f t="shared" si="3"/>
        <v>0</v>
      </c>
      <c r="J20" s="539">
        <f t="shared" si="4"/>
        <v>0</v>
      </c>
      <c r="K20" s="538">
        <f t="shared" si="5"/>
        <v>0</v>
      </c>
      <c r="L20" s="539">
        <f t="shared" si="6"/>
        <v>0</v>
      </c>
      <c r="M20" s="538">
        <f t="shared" si="7"/>
        <v>0</v>
      </c>
      <c r="N20" s="539">
        <f t="shared" si="8"/>
        <v>0</v>
      </c>
      <c r="O20" s="538">
        <f t="shared" si="9"/>
        <v>0</v>
      </c>
      <c r="P20" s="539">
        <f t="shared" si="10"/>
        <v>0</v>
      </c>
      <c r="Q20" s="538">
        <f t="shared" si="11"/>
        <v>0</v>
      </c>
      <c r="R20" s="539">
        <f t="shared" si="12"/>
        <v>0</v>
      </c>
      <c r="S20" s="538">
        <f t="shared" si="13"/>
        <v>0</v>
      </c>
      <c r="T20" s="539">
        <f t="shared" si="14"/>
        <v>0</v>
      </c>
      <c r="U20" s="538">
        <f t="shared" si="15"/>
        <v>0</v>
      </c>
      <c r="V20" s="539">
        <f t="shared" si="16"/>
        <v>0</v>
      </c>
      <c r="W20" s="538">
        <f t="shared" si="17"/>
        <v>0</v>
      </c>
      <c r="X20" s="539">
        <f t="shared" si="18"/>
        <v>0</v>
      </c>
      <c r="Y20" s="538">
        <f t="shared" si="19"/>
        <v>0</v>
      </c>
      <c r="Z20" s="539">
        <f t="shared" si="20"/>
        <v>0</v>
      </c>
      <c r="AA20" s="538">
        <f t="shared" si="21"/>
        <v>0</v>
      </c>
      <c r="AB20" s="539">
        <f t="shared" si="22"/>
        <v>0</v>
      </c>
      <c r="AC20" s="538">
        <f t="shared" si="23"/>
        <v>0</v>
      </c>
      <c r="AD20" s="540">
        <f t="shared" si="24"/>
        <v>0</v>
      </c>
      <c r="AE20" s="539">
        <f t="shared" si="25"/>
        <v>0</v>
      </c>
    </row>
    <row r="21" ht="15.75" hidden="1" customHeight="1">
      <c r="B21" s="514"/>
      <c r="C21" s="541"/>
      <c r="D21" s="542"/>
      <c r="E21" s="536"/>
      <c r="F21" s="537"/>
      <c r="G21" s="538">
        <f t="shared" si="1"/>
        <v>0</v>
      </c>
      <c r="H21" s="539">
        <f t="shared" si="2"/>
        <v>0</v>
      </c>
      <c r="I21" s="538">
        <f t="shared" si="3"/>
        <v>0</v>
      </c>
      <c r="J21" s="539">
        <f t="shared" si="4"/>
        <v>0</v>
      </c>
      <c r="K21" s="538">
        <f t="shared" si="5"/>
        <v>0</v>
      </c>
      <c r="L21" s="539">
        <f t="shared" si="6"/>
        <v>0</v>
      </c>
      <c r="M21" s="538">
        <f t="shared" si="7"/>
        <v>0</v>
      </c>
      <c r="N21" s="539">
        <f t="shared" si="8"/>
        <v>0</v>
      </c>
      <c r="O21" s="538">
        <f t="shared" si="9"/>
        <v>0</v>
      </c>
      <c r="P21" s="539">
        <f t="shared" si="10"/>
        <v>0</v>
      </c>
      <c r="Q21" s="538">
        <f t="shared" si="11"/>
        <v>0</v>
      </c>
      <c r="R21" s="539">
        <f t="shared" si="12"/>
        <v>0</v>
      </c>
      <c r="S21" s="538">
        <f t="shared" si="13"/>
        <v>0</v>
      </c>
      <c r="T21" s="539">
        <f t="shared" si="14"/>
        <v>0</v>
      </c>
      <c r="U21" s="538">
        <f t="shared" si="15"/>
        <v>0</v>
      </c>
      <c r="V21" s="539">
        <f t="shared" si="16"/>
        <v>0</v>
      </c>
      <c r="W21" s="538">
        <f t="shared" si="17"/>
        <v>0</v>
      </c>
      <c r="X21" s="539">
        <f t="shared" si="18"/>
        <v>0</v>
      </c>
      <c r="Y21" s="538">
        <f t="shared" si="19"/>
        <v>0</v>
      </c>
      <c r="Z21" s="539">
        <f t="shared" si="20"/>
        <v>0</v>
      </c>
      <c r="AA21" s="538">
        <f t="shared" si="21"/>
        <v>0</v>
      </c>
      <c r="AB21" s="539">
        <f t="shared" si="22"/>
        <v>0</v>
      </c>
      <c r="AC21" s="538">
        <f t="shared" si="23"/>
        <v>0</v>
      </c>
      <c r="AD21" s="540">
        <f t="shared" si="24"/>
        <v>0</v>
      </c>
      <c r="AE21" s="539">
        <f t="shared" si="25"/>
        <v>0</v>
      </c>
    </row>
    <row r="22" ht="15.75" hidden="1" customHeight="1">
      <c r="B22" s="514"/>
      <c r="C22" s="541"/>
      <c r="D22" s="542"/>
      <c r="E22" s="536"/>
      <c r="F22" s="537"/>
      <c r="G22" s="538">
        <f t="shared" si="1"/>
        <v>0</v>
      </c>
      <c r="H22" s="539">
        <f t="shared" si="2"/>
        <v>0</v>
      </c>
      <c r="I22" s="538">
        <f t="shared" si="3"/>
        <v>0</v>
      </c>
      <c r="J22" s="539">
        <f t="shared" si="4"/>
        <v>0</v>
      </c>
      <c r="K22" s="538">
        <f t="shared" si="5"/>
        <v>0</v>
      </c>
      <c r="L22" s="539">
        <f t="shared" si="6"/>
        <v>0</v>
      </c>
      <c r="M22" s="538">
        <f t="shared" si="7"/>
        <v>0</v>
      </c>
      <c r="N22" s="539">
        <f t="shared" si="8"/>
        <v>0</v>
      </c>
      <c r="O22" s="538">
        <f t="shared" si="9"/>
        <v>0</v>
      </c>
      <c r="P22" s="539">
        <f t="shared" si="10"/>
        <v>0</v>
      </c>
      <c r="Q22" s="538">
        <f t="shared" si="11"/>
        <v>0</v>
      </c>
      <c r="R22" s="539">
        <f t="shared" si="12"/>
        <v>0</v>
      </c>
      <c r="S22" s="538">
        <f t="shared" si="13"/>
        <v>0</v>
      </c>
      <c r="T22" s="539">
        <f t="shared" si="14"/>
        <v>0</v>
      </c>
      <c r="U22" s="538">
        <f t="shared" si="15"/>
        <v>0</v>
      </c>
      <c r="V22" s="539">
        <f t="shared" si="16"/>
        <v>0</v>
      </c>
      <c r="W22" s="538">
        <f t="shared" si="17"/>
        <v>0</v>
      </c>
      <c r="X22" s="539">
        <f t="shared" si="18"/>
        <v>0</v>
      </c>
      <c r="Y22" s="538">
        <f t="shared" si="19"/>
        <v>0</v>
      </c>
      <c r="Z22" s="539">
        <f t="shared" si="20"/>
        <v>0</v>
      </c>
      <c r="AA22" s="538">
        <f t="shared" si="21"/>
        <v>0</v>
      </c>
      <c r="AB22" s="539">
        <f t="shared" si="22"/>
        <v>0</v>
      </c>
      <c r="AC22" s="538">
        <f t="shared" si="23"/>
        <v>0</v>
      </c>
      <c r="AD22" s="540">
        <f t="shared" si="24"/>
        <v>0</v>
      </c>
      <c r="AE22" s="539">
        <f t="shared" si="25"/>
        <v>0</v>
      </c>
    </row>
    <row r="23" ht="15.75" hidden="1" customHeight="1">
      <c r="B23" s="514"/>
      <c r="C23" s="541"/>
      <c r="D23" s="542"/>
      <c r="E23" s="536"/>
      <c r="F23" s="537"/>
      <c r="G23" s="538">
        <f t="shared" si="1"/>
        <v>0</v>
      </c>
      <c r="H23" s="539">
        <f t="shared" si="2"/>
        <v>0</v>
      </c>
      <c r="I23" s="538">
        <f t="shared" si="3"/>
        <v>0</v>
      </c>
      <c r="J23" s="539">
        <f t="shared" si="4"/>
        <v>0</v>
      </c>
      <c r="K23" s="538">
        <f t="shared" si="5"/>
        <v>0</v>
      </c>
      <c r="L23" s="539">
        <f t="shared" si="6"/>
        <v>0</v>
      </c>
      <c r="M23" s="538">
        <f t="shared" si="7"/>
        <v>0</v>
      </c>
      <c r="N23" s="539">
        <f t="shared" si="8"/>
        <v>0</v>
      </c>
      <c r="O23" s="538">
        <f t="shared" si="9"/>
        <v>0</v>
      </c>
      <c r="P23" s="539">
        <f t="shared" si="10"/>
        <v>0</v>
      </c>
      <c r="Q23" s="538">
        <f t="shared" si="11"/>
        <v>0</v>
      </c>
      <c r="R23" s="539">
        <f t="shared" si="12"/>
        <v>0</v>
      </c>
      <c r="S23" s="538">
        <f t="shared" si="13"/>
        <v>0</v>
      </c>
      <c r="T23" s="539">
        <f t="shared" si="14"/>
        <v>0</v>
      </c>
      <c r="U23" s="538">
        <f t="shared" si="15"/>
        <v>0</v>
      </c>
      <c r="V23" s="539">
        <f t="shared" si="16"/>
        <v>0</v>
      </c>
      <c r="W23" s="538">
        <f t="shared" si="17"/>
        <v>0</v>
      </c>
      <c r="X23" s="539">
        <f t="shared" si="18"/>
        <v>0</v>
      </c>
      <c r="Y23" s="538">
        <f t="shared" si="19"/>
        <v>0</v>
      </c>
      <c r="Z23" s="539">
        <f t="shared" si="20"/>
        <v>0</v>
      </c>
      <c r="AA23" s="538">
        <f t="shared" si="21"/>
        <v>0</v>
      </c>
      <c r="AB23" s="539">
        <f t="shared" si="22"/>
        <v>0</v>
      </c>
      <c r="AC23" s="538">
        <f t="shared" si="23"/>
        <v>0</v>
      </c>
      <c r="AD23" s="540">
        <f t="shared" si="24"/>
        <v>0</v>
      </c>
      <c r="AE23" s="539">
        <f t="shared" si="25"/>
        <v>0</v>
      </c>
    </row>
    <row r="24" ht="15.75" hidden="1" customHeight="1">
      <c r="B24" s="514"/>
      <c r="C24" s="541"/>
      <c r="D24" s="542"/>
      <c r="E24" s="536"/>
      <c r="F24" s="537"/>
      <c r="G24" s="538">
        <f t="shared" si="1"/>
        <v>0</v>
      </c>
      <c r="H24" s="539">
        <f t="shared" si="2"/>
        <v>0</v>
      </c>
      <c r="I24" s="538">
        <f t="shared" si="3"/>
        <v>0</v>
      </c>
      <c r="J24" s="539">
        <f t="shared" si="4"/>
        <v>0</v>
      </c>
      <c r="K24" s="538">
        <f t="shared" si="5"/>
        <v>0</v>
      </c>
      <c r="L24" s="539">
        <f t="shared" si="6"/>
        <v>0</v>
      </c>
      <c r="M24" s="538">
        <f t="shared" si="7"/>
        <v>0</v>
      </c>
      <c r="N24" s="539">
        <f t="shared" si="8"/>
        <v>0</v>
      </c>
      <c r="O24" s="538">
        <f t="shared" si="9"/>
        <v>0</v>
      </c>
      <c r="P24" s="539">
        <f t="shared" si="10"/>
        <v>0</v>
      </c>
      <c r="Q24" s="538">
        <f t="shared" si="11"/>
        <v>0</v>
      </c>
      <c r="R24" s="539">
        <f t="shared" si="12"/>
        <v>0</v>
      </c>
      <c r="S24" s="538">
        <f t="shared" si="13"/>
        <v>0</v>
      </c>
      <c r="T24" s="539">
        <f t="shared" si="14"/>
        <v>0</v>
      </c>
      <c r="U24" s="538">
        <f t="shared" si="15"/>
        <v>0</v>
      </c>
      <c r="V24" s="539">
        <f t="shared" si="16"/>
        <v>0</v>
      </c>
      <c r="W24" s="538">
        <f t="shared" si="17"/>
        <v>0</v>
      </c>
      <c r="X24" s="539">
        <f t="shared" si="18"/>
        <v>0</v>
      </c>
      <c r="Y24" s="538">
        <f t="shared" si="19"/>
        <v>0</v>
      </c>
      <c r="Z24" s="539">
        <f t="shared" si="20"/>
        <v>0</v>
      </c>
      <c r="AA24" s="538">
        <f t="shared" si="21"/>
        <v>0</v>
      </c>
      <c r="AB24" s="539">
        <f t="shared" si="22"/>
        <v>0</v>
      </c>
      <c r="AC24" s="538">
        <f t="shared" si="23"/>
        <v>0</v>
      </c>
      <c r="AD24" s="540">
        <f t="shared" si="24"/>
        <v>0</v>
      </c>
      <c r="AE24" s="539">
        <f t="shared" si="25"/>
        <v>0</v>
      </c>
    </row>
    <row r="25" ht="15.75" hidden="1" customHeight="1">
      <c r="B25" s="514"/>
      <c r="C25" s="541"/>
      <c r="D25" s="542"/>
      <c r="E25" s="536"/>
      <c r="F25" s="537"/>
      <c r="G25" s="538"/>
      <c r="H25" s="539"/>
      <c r="I25" s="538"/>
      <c r="J25" s="539"/>
      <c r="K25" s="538"/>
      <c r="L25" s="539"/>
      <c r="M25" s="538"/>
      <c r="N25" s="539"/>
      <c r="O25" s="538"/>
      <c r="P25" s="539"/>
      <c r="Q25" s="538"/>
      <c r="R25" s="539"/>
      <c r="S25" s="538"/>
      <c r="T25" s="539"/>
      <c r="U25" s="538"/>
      <c r="V25" s="539"/>
      <c r="W25" s="538"/>
      <c r="X25" s="539"/>
      <c r="Y25" s="538"/>
      <c r="Z25" s="539"/>
      <c r="AA25" s="538"/>
      <c r="AB25" s="539"/>
      <c r="AC25" s="538"/>
      <c r="AD25" s="540"/>
      <c r="AE25" s="539"/>
    </row>
    <row r="26" ht="15.75" hidden="1" customHeight="1">
      <c r="B26" s="514"/>
      <c r="C26" s="541"/>
      <c r="D26" s="542"/>
      <c r="E26" s="536"/>
      <c r="F26" s="537"/>
      <c r="G26" s="538"/>
      <c r="H26" s="539"/>
      <c r="I26" s="538"/>
      <c r="J26" s="539"/>
      <c r="K26" s="538"/>
      <c r="L26" s="539"/>
      <c r="M26" s="538"/>
      <c r="N26" s="539"/>
      <c r="O26" s="538"/>
      <c r="P26" s="539"/>
      <c r="Q26" s="538"/>
      <c r="R26" s="539"/>
      <c r="S26" s="538"/>
      <c r="T26" s="539"/>
      <c r="U26" s="538"/>
      <c r="V26" s="539"/>
      <c r="W26" s="538"/>
      <c r="X26" s="539"/>
      <c r="Y26" s="538"/>
      <c r="Z26" s="539"/>
      <c r="AA26" s="538"/>
      <c r="AB26" s="539"/>
      <c r="AC26" s="538"/>
      <c r="AD26" s="540"/>
      <c r="AE26" s="539"/>
    </row>
    <row r="27" ht="15.75" hidden="1" customHeight="1">
      <c r="B27" s="514"/>
      <c r="C27" s="541"/>
      <c r="D27" s="542"/>
      <c r="E27" s="536"/>
      <c r="F27" s="537"/>
      <c r="G27" s="538"/>
      <c r="H27" s="539"/>
      <c r="I27" s="538"/>
      <c r="J27" s="539"/>
      <c r="K27" s="538"/>
      <c r="L27" s="539"/>
      <c r="M27" s="538"/>
      <c r="N27" s="539"/>
      <c r="O27" s="538"/>
      <c r="P27" s="539"/>
      <c r="Q27" s="538"/>
      <c r="R27" s="539"/>
      <c r="S27" s="538"/>
      <c r="T27" s="539"/>
      <c r="U27" s="538"/>
      <c r="V27" s="539"/>
      <c r="W27" s="538"/>
      <c r="X27" s="539"/>
      <c r="Y27" s="538"/>
      <c r="Z27" s="539"/>
      <c r="AA27" s="538"/>
      <c r="AB27" s="539"/>
      <c r="AC27" s="538"/>
      <c r="AD27" s="540"/>
      <c r="AE27" s="539"/>
    </row>
    <row r="28" ht="15.75" hidden="1" customHeight="1">
      <c r="B28" s="514"/>
      <c r="C28" s="541"/>
      <c r="D28" s="542"/>
      <c r="E28" s="536"/>
      <c r="F28" s="537"/>
      <c r="G28" s="538"/>
      <c r="H28" s="539"/>
      <c r="I28" s="538"/>
      <c r="J28" s="539"/>
      <c r="K28" s="538"/>
      <c r="L28" s="539"/>
      <c r="M28" s="538"/>
      <c r="N28" s="539"/>
      <c r="O28" s="538"/>
      <c r="P28" s="539"/>
      <c r="Q28" s="538"/>
      <c r="R28" s="539"/>
      <c r="S28" s="538"/>
      <c r="T28" s="539"/>
      <c r="U28" s="538"/>
      <c r="V28" s="539"/>
      <c r="W28" s="538"/>
      <c r="X28" s="539"/>
      <c r="Y28" s="538"/>
      <c r="Z28" s="539"/>
      <c r="AA28" s="538"/>
      <c r="AB28" s="539"/>
      <c r="AC28" s="538"/>
      <c r="AD28" s="540"/>
      <c r="AE28" s="539"/>
    </row>
    <row r="29" ht="15.75" hidden="1" customHeight="1">
      <c r="B29" s="514"/>
      <c r="C29" s="541"/>
      <c r="D29" s="542"/>
      <c r="E29" s="536"/>
      <c r="F29" s="537"/>
      <c r="G29" s="538"/>
      <c r="H29" s="539"/>
      <c r="I29" s="538"/>
      <c r="J29" s="539"/>
      <c r="K29" s="538"/>
      <c r="L29" s="539"/>
      <c r="M29" s="538"/>
      <c r="N29" s="539"/>
      <c r="O29" s="538"/>
      <c r="P29" s="539"/>
      <c r="Q29" s="538"/>
      <c r="R29" s="539"/>
      <c r="S29" s="538"/>
      <c r="T29" s="539"/>
      <c r="U29" s="538"/>
      <c r="V29" s="539"/>
      <c r="W29" s="538"/>
      <c r="X29" s="539"/>
      <c r="Y29" s="538"/>
      <c r="Z29" s="539"/>
      <c r="AA29" s="538"/>
      <c r="AB29" s="539"/>
      <c r="AC29" s="538"/>
      <c r="AD29" s="540"/>
      <c r="AE29" s="539"/>
    </row>
    <row r="30" ht="15.75" hidden="1" customHeight="1">
      <c r="B30" s="514"/>
      <c r="C30" s="541"/>
      <c r="D30" s="542"/>
      <c r="E30" s="536"/>
      <c r="F30" s="537"/>
      <c r="G30" s="538"/>
      <c r="H30" s="539"/>
      <c r="I30" s="538"/>
      <c r="J30" s="539"/>
      <c r="K30" s="538"/>
      <c r="L30" s="539"/>
      <c r="M30" s="538"/>
      <c r="N30" s="539"/>
      <c r="O30" s="538"/>
      <c r="P30" s="539"/>
      <c r="Q30" s="538"/>
      <c r="R30" s="539"/>
      <c r="S30" s="538"/>
      <c r="T30" s="539"/>
      <c r="U30" s="538"/>
      <c r="V30" s="539"/>
      <c r="W30" s="538"/>
      <c r="X30" s="539"/>
      <c r="Y30" s="538"/>
      <c r="Z30" s="539"/>
      <c r="AA30" s="538"/>
      <c r="AB30" s="539"/>
      <c r="AC30" s="538"/>
      <c r="AD30" s="540"/>
      <c r="AE30" s="539"/>
    </row>
    <row r="31" ht="15.75" hidden="1" customHeight="1">
      <c r="B31" s="514"/>
      <c r="C31" s="541"/>
      <c r="D31" s="542"/>
      <c r="E31" s="536"/>
      <c r="F31" s="537"/>
      <c r="G31" s="538"/>
      <c r="H31" s="539"/>
      <c r="I31" s="538"/>
      <c r="J31" s="539"/>
      <c r="K31" s="538"/>
      <c r="L31" s="539"/>
      <c r="M31" s="538"/>
      <c r="N31" s="539"/>
      <c r="O31" s="538"/>
      <c r="P31" s="539"/>
      <c r="Q31" s="538"/>
      <c r="R31" s="539"/>
      <c r="S31" s="538"/>
      <c r="T31" s="539"/>
      <c r="U31" s="538"/>
      <c r="V31" s="539"/>
      <c r="W31" s="538"/>
      <c r="X31" s="539"/>
      <c r="Y31" s="538"/>
      <c r="Z31" s="539"/>
      <c r="AA31" s="538"/>
      <c r="AB31" s="539"/>
      <c r="AC31" s="538"/>
      <c r="AD31" s="540"/>
      <c r="AE31" s="539"/>
    </row>
    <row r="32" ht="15.75" hidden="1" customHeight="1">
      <c r="B32" s="514"/>
      <c r="C32" s="541"/>
      <c r="D32" s="542"/>
      <c r="E32" s="536"/>
      <c r="F32" s="537"/>
      <c r="G32" s="538"/>
      <c r="H32" s="539"/>
      <c r="I32" s="538"/>
      <c r="J32" s="539"/>
      <c r="K32" s="538"/>
      <c r="L32" s="539"/>
      <c r="M32" s="538"/>
      <c r="N32" s="539"/>
      <c r="O32" s="538"/>
      <c r="P32" s="539"/>
      <c r="Q32" s="538"/>
      <c r="R32" s="539"/>
      <c r="S32" s="538"/>
      <c r="T32" s="539"/>
      <c r="U32" s="538"/>
      <c r="V32" s="539"/>
      <c r="W32" s="538"/>
      <c r="X32" s="539"/>
      <c r="Y32" s="538"/>
      <c r="Z32" s="539"/>
      <c r="AA32" s="538"/>
      <c r="AB32" s="539"/>
      <c r="AC32" s="538"/>
      <c r="AD32" s="540"/>
      <c r="AE32" s="539"/>
    </row>
    <row r="33" ht="15.75" hidden="1" customHeight="1">
      <c r="B33" s="514"/>
      <c r="C33" s="541"/>
      <c r="D33" s="542"/>
      <c r="E33" s="536"/>
      <c r="F33" s="537"/>
      <c r="G33" s="538"/>
      <c r="H33" s="539"/>
      <c r="I33" s="538"/>
      <c r="J33" s="539"/>
      <c r="K33" s="538"/>
      <c r="L33" s="539"/>
      <c r="M33" s="538"/>
      <c r="N33" s="539"/>
      <c r="O33" s="538"/>
      <c r="P33" s="539"/>
      <c r="Q33" s="538"/>
      <c r="R33" s="539"/>
      <c r="S33" s="538"/>
      <c r="T33" s="539"/>
      <c r="U33" s="538"/>
      <c r="V33" s="539"/>
      <c r="W33" s="538"/>
      <c r="X33" s="539"/>
      <c r="Y33" s="538"/>
      <c r="Z33" s="539"/>
      <c r="AA33" s="538"/>
      <c r="AB33" s="539"/>
      <c r="AC33" s="538"/>
      <c r="AD33" s="540"/>
      <c r="AE33" s="539"/>
    </row>
    <row r="34" ht="15.75" hidden="1" customHeight="1">
      <c r="B34" s="514"/>
      <c r="C34" s="541"/>
      <c r="D34" s="542"/>
      <c r="E34" s="536"/>
      <c r="F34" s="537"/>
      <c r="G34" s="538"/>
      <c r="H34" s="539"/>
      <c r="I34" s="538"/>
      <c r="J34" s="539"/>
      <c r="K34" s="538"/>
      <c r="L34" s="539"/>
      <c r="M34" s="538"/>
      <c r="N34" s="539"/>
      <c r="O34" s="538"/>
      <c r="P34" s="539"/>
      <c r="Q34" s="538"/>
      <c r="R34" s="539"/>
      <c r="S34" s="538"/>
      <c r="T34" s="539"/>
      <c r="U34" s="538"/>
      <c r="V34" s="539"/>
      <c r="W34" s="538"/>
      <c r="X34" s="539"/>
      <c r="Y34" s="538"/>
      <c r="Z34" s="539"/>
      <c r="AA34" s="538"/>
      <c r="AB34" s="539"/>
      <c r="AC34" s="538"/>
      <c r="AD34" s="540"/>
      <c r="AE34" s="539"/>
    </row>
    <row r="35" ht="15.75" hidden="1" customHeight="1">
      <c r="B35" s="514"/>
      <c r="C35" s="541"/>
      <c r="D35" s="542"/>
      <c r="E35" s="536"/>
      <c r="F35" s="537"/>
      <c r="G35" s="538"/>
      <c r="H35" s="539"/>
      <c r="I35" s="538"/>
      <c r="J35" s="539"/>
      <c r="K35" s="538"/>
      <c r="L35" s="539"/>
      <c r="M35" s="538"/>
      <c r="N35" s="539"/>
      <c r="O35" s="538"/>
      <c r="P35" s="539"/>
      <c r="Q35" s="538"/>
      <c r="R35" s="539"/>
      <c r="S35" s="538"/>
      <c r="T35" s="539"/>
      <c r="U35" s="538"/>
      <c r="V35" s="539"/>
      <c r="W35" s="538"/>
      <c r="X35" s="539"/>
      <c r="Y35" s="538"/>
      <c r="Z35" s="539"/>
      <c r="AA35" s="538"/>
      <c r="AB35" s="539"/>
      <c r="AC35" s="538"/>
      <c r="AD35" s="540"/>
      <c r="AE35" s="539"/>
    </row>
    <row r="36" ht="15.75" hidden="1" customHeight="1">
      <c r="B36" s="514"/>
      <c r="C36" s="541"/>
      <c r="D36" s="542"/>
      <c r="E36" s="536"/>
      <c r="F36" s="537"/>
      <c r="G36" s="538"/>
      <c r="H36" s="539"/>
      <c r="I36" s="538"/>
      <c r="J36" s="539"/>
      <c r="K36" s="538"/>
      <c r="L36" s="539"/>
      <c r="M36" s="538"/>
      <c r="N36" s="539"/>
      <c r="O36" s="538"/>
      <c r="P36" s="539"/>
      <c r="Q36" s="538"/>
      <c r="R36" s="539"/>
      <c r="S36" s="538"/>
      <c r="T36" s="539"/>
      <c r="U36" s="538"/>
      <c r="V36" s="539"/>
      <c r="W36" s="538"/>
      <c r="X36" s="539"/>
      <c r="Y36" s="538"/>
      <c r="Z36" s="539"/>
      <c r="AA36" s="538"/>
      <c r="AB36" s="539"/>
      <c r="AC36" s="538"/>
      <c r="AD36" s="540"/>
      <c r="AE36" s="539"/>
    </row>
    <row r="37" ht="15.75" hidden="1" customHeight="1">
      <c r="B37" s="514"/>
      <c r="C37" s="541"/>
      <c r="D37" s="542"/>
      <c r="E37" s="536"/>
      <c r="F37" s="537"/>
      <c r="G37" s="538"/>
      <c r="H37" s="539"/>
      <c r="I37" s="538"/>
      <c r="J37" s="539"/>
      <c r="K37" s="538"/>
      <c r="L37" s="539"/>
      <c r="M37" s="538"/>
      <c r="N37" s="539"/>
      <c r="O37" s="538"/>
      <c r="P37" s="539"/>
      <c r="Q37" s="538"/>
      <c r="R37" s="539"/>
      <c r="S37" s="538"/>
      <c r="T37" s="539"/>
      <c r="U37" s="538"/>
      <c r="V37" s="539"/>
      <c r="W37" s="538"/>
      <c r="X37" s="539"/>
      <c r="Y37" s="538"/>
      <c r="Z37" s="539"/>
      <c r="AA37" s="538"/>
      <c r="AB37" s="539"/>
      <c r="AC37" s="538"/>
      <c r="AD37" s="540"/>
      <c r="AE37" s="539"/>
    </row>
    <row r="38" ht="15.75" hidden="1" customHeight="1">
      <c r="B38" s="514"/>
      <c r="C38" s="541"/>
      <c r="D38" s="542"/>
      <c r="E38" s="536"/>
      <c r="F38" s="537"/>
      <c r="G38" s="538"/>
      <c r="H38" s="539"/>
      <c r="I38" s="538"/>
      <c r="J38" s="539"/>
      <c r="K38" s="538"/>
      <c r="L38" s="539"/>
      <c r="M38" s="538"/>
      <c r="N38" s="539"/>
      <c r="O38" s="538"/>
      <c r="P38" s="539"/>
      <c r="Q38" s="538"/>
      <c r="R38" s="539"/>
      <c r="S38" s="538"/>
      <c r="T38" s="539"/>
      <c r="U38" s="538"/>
      <c r="V38" s="539"/>
      <c r="W38" s="538"/>
      <c r="X38" s="539"/>
      <c r="Y38" s="538"/>
      <c r="Z38" s="539"/>
      <c r="AA38" s="538"/>
      <c r="AB38" s="539"/>
      <c r="AC38" s="538"/>
      <c r="AD38" s="540"/>
      <c r="AE38" s="539"/>
    </row>
    <row r="39" ht="15.75" hidden="1" customHeight="1">
      <c r="B39" s="514"/>
      <c r="C39" s="541"/>
      <c r="D39" s="542"/>
      <c r="E39" s="536"/>
      <c r="F39" s="537"/>
      <c r="G39" s="538"/>
      <c r="H39" s="539"/>
      <c r="I39" s="538"/>
      <c r="J39" s="539"/>
      <c r="K39" s="538"/>
      <c r="L39" s="539"/>
      <c r="M39" s="538"/>
      <c r="N39" s="539"/>
      <c r="O39" s="538"/>
      <c r="P39" s="539"/>
      <c r="Q39" s="538"/>
      <c r="R39" s="539"/>
      <c r="S39" s="538"/>
      <c r="T39" s="539"/>
      <c r="U39" s="538"/>
      <c r="V39" s="539"/>
      <c r="W39" s="538"/>
      <c r="X39" s="539"/>
      <c r="Y39" s="538"/>
      <c r="Z39" s="539"/>
      <c r="AA39" s="538"/>
      <c r="AB39" s="539"/>
      <c r="AC39" s="538"/>
      <c r="AD39" s="540"/>
      <c r="AE39" s="539"/>
    </row>
    <row r="40" ht="15.75" hidden="1" customHeight="1">
      <c r="B40" s="514"/>
      <c r="C40" s="541"/>
      <c r="D40" s="542"/>
      <c r="E40" s="536"/>
      <c r="F40" s="537"/>
      <c r="G40" s="538"/>
      <c r="H40" s="539"/>
      <c r="I40" s="538"/>
      <c r="J40" s="539"/>
      <c r="K40" s="538"/>
      <c r="L40" s="539"/>
      <c r="M40" s="538"/>
      <c r="N40" s="539"/>
      <c r="O40" s="538"/>
      <c r="P40" s="539"/>
      <c r="Q40" s="538"/>
      <c r="R40" s="539"/>
      <c r="S40" s="538"/>
      <c r="T40" s="539"/>
      <c r="U40" s="538"/>
      <c r="V40" s="539"/>
      <c r="W40" s="538"/>
      <c r="X40" s="539"/>
      <c r="Y40" s="538"/>
      <c r="Z40" s="539"/>
      <c r="AA40" s="538"/>
      <c r="AB40" s="539"/>
      <c r="AC40" s="538"/>
      <c r="AD40" s="540"/>
      <c r="AE40" s="539"/>
    </row>
    <row r="41" ht="15.75" hidden="1" customHeight="1">
      <c r="B41" s="514"/>
      <c r="C41" s="541"/>
      <c r="D41" s="542"/>
      <c r="E41" s="536"/>
      <c r="F41" s="537"/>
      <c r="G41" s="538"/>
      <c r="H41" s="539"/>
      <c r="I41" s="538"/>
      <c r="J41" s="539"/>
      <c r="K41" s="538"/>
      <c r="L41" s="539"/>
      <c r="M41" s="538"/>
      <c r="N41" s="539"/>
      <c r="O41" s="538"/>
      <c r="P41" s="539"/>
      <c r="Q41" s="538"/>
      <c r="R41" s="539"/>
      <c r="S41" s="538"/>
      <c r="T41" s="539"/>
      <c r="U41" s="538"/>
      <c r="V41" s="539"/>
      <c r="W41" s="538"/>
      <c r="X41" s="539"/>
      <c r="Y41" s="538"/>
      <c r="Z41" s="539"/>
      <c r="AA41" s="538"/>
      <c r="AB41" s="539"/>
      <c r="AC41" s="538"/>
      <c r="AD41" s="540"/>
      <c r="AE41" s="539"/>
    </row>
    <row r="42" ht="15.75" hidden="1" customHeight="1">
      <c r="B42" s="514"/>
      <c r="C42" s="541"/>
      <c r="D42" s="542"/>
      <c r="E42" s="536"/>
      <c r="F42" s="537"/>
      <c r="G42" s="538"/>
      <c r="H42" s="539"/>
      <c r="I42" s="538"/>
      <c r="J42" s="539"/>
      <c r="K42" s="538"/>
      <c r="L42" s="539"/>
      <c r="M42" s="538"/>
      <c r="N42" s="539"/>
      <c r="O42" s="538"/>
      <c r="P42" s="539"/>
      <c r="Q42" s="538"/>
      <c r="R42" s="539"/>
      <c r="S42" s="538"/>
      <c r="T42" s="539"/>
      <c r="U42" s="538"/>
      <c r="V42" s="539"/>
      <c r="W42" s="538"/>
      <c r="X42" s="539"/>
      <c r="Y42" s="538"/>
      <c r="Z42" s="539"/>
      <c r="AA42" s="538"/>
      <c r="AB42" s="539"/>
      <c r="AC42" s="538"/>
      <c r="AD42" s="540"/>
      <c r="AE42" s="539"/>
    </row>
    <row r="43" ht="15.75" customHeight="1">
      <c r="B43" s="543"/>
      <c r="C43" s="544" t="s">
        <v>560</v>
      </c>
      <c r="D43" s="545"/>
      <c r="E43" s="544"/>
      <c r="F43" s="545"/>
      <c r="G43" s="546"/>
      <c r="H43" s="547"/>
      <c r="I43" s="547"/>
      <c r="J43" s="533"/>
      <c r="K43" s="547"/>
      <c r="L43" s="533"/>
      <c r="M43" s="547"/>
      <c r="N43" s="533"/>
      <c r="O43" s="547"/>
      <c r="P43" s="533"/>
      <c r="Q43" s="547"/>
      <c r="R43" s="533"/>
      <c r="S43" s="547"/>
      <c r="T43" s="533"/>
      <c r="U43" s="547"/>
      <c r="V43" s="533"/>
      <c r="W43" s="547"/>
      <c r="X43" s="533"/>
      <c r="Y43" s="547"/>
      <c r="Z43" s="533"/>
      <c r="AA43" s="547"/>
      <c r="AB43" s="533"/>
      <c r="AC43" s="547"/>
      <c r="AD43" s="548"/>
      <c r="AE43" s="533"/>
    </row>
    <row r="44" ht="15.75" customHeight="1">
      <c r="B44" s="514"/>
      <c r="C44" s="533"/>
      <c r="D44" s="514"/>
      <c r="E44" s="533"/>
      <c r="F44" s="549" t="s">
        <v>561</v>
      </c>
      <c r="G44" s="547"/>
      <c r="H44" s="533"/>
      <c r="I44" s="547"/>
      <c r="J44" s="533"/>
      <c r="K44" s="547"/>
      <c r="L44" s="533"/>
      <c r="M44" s="547"/>
      <c r="N44" s="533"/>
      <c r="O44" s="547"/>
      <c r="P44" s="533"/>
      <c r="Q44" s="547"/>
      <c r="R44" s="533"/>
      <c r="S44" s="547"/>
      <c r="T44" s="533"/>
      <c r="U44" s="547"/>
      <c r="V44" s="533"/>
      <c r="W44" s="547"/>
      <c r="X44" s="533"/>
      <c r="Y44" s="547"/>
      <c r="Z44" s="533"/>
      <c r="AA44" s="547"/>
      <c r="AB44" s="533"/>
      <c r="AC44" s="547"/>
      <c r="AD44" s="548"/>
      <c r="AE44" s="533"/>
    </row>
    <row r="45" ht="15.75" customHeight="1">
      <c r="B45" s="514"/>
      <c r="C45" s="533"/>
      <c r="D45" s="514"/>
      <c r="E45" s="372" t="s">
        <v>57</v>
      </c>
      <c r="F45" s="550">
        <f t="shared" ref="F45:F48" si="27">AE45/sum($AE$45:$AE$48)</f>
        <v>0.25</v>
      </c>
      <c r="G45" s="551">
        <f t="shared" ref="G45:AD45" si="26">sumif($E$5:$E$43,$E45,G$5:G$43)</f>
        <v>43.33333333</v>
      </c>
      <c r="H45" s="551">
        <f t="shared" si="26"/>
        <v>1083.333333</v>
      </c>
      <c r="I45" s="551">
        <f t="shared" si="26"/>
        <v>43.33333333</v>
      </c>
      <c r="J45" s="551">
        <f t="shared" si="26"/>
        <v>1083.333333</v>
      </c>
      <c r="K45" s="551">
        <f t="shared" si="26"/>
        <v>43.33333333</v>
      </c>
      <c r="L45" s="551">
        <f t="shared" si="26"/>
        <v>1083.333333</v>
      </c>
      <c r="M45" s="551">
        <f t="shared" si="26"/>
        <v>43.33333333</v>
      </c>
      <c r="N45" s="551">
        <f t="shared" si="26"/>
        <v>1083.333333</v>
      </c>
      <c r="O45" s="551">
        <f t="shared" si="26"/>
        <v>43.33333333</v>
      </c>
      <c r="P45" s="551">
        <f t="shared" si="26"/>
        <v>1083.333333</v>
      </c>
      <c r="Q45" s="551">
        <f t="shared" si="26"/>
        <v>43.33333333</v>
      </c>
      <c r="R45" s="551">
        <f t="shared" si="26"/>
        <v>1083.333333</v>
      </c>
      <c r="S45" s="551">
        <f t="shared" si="26"/>
        <v>43.33333333</v>
      </c>
      <c r="T45" s="551">
        <f t="shared" si="26"/>
        <v>1083.333333</v>
      </c>
      <c r="U45" s="551">
        <f t="shared" si="26"/>
        <v>43.33333333</v>
      </c>
      <c r="V45" s="551">
        <f t="shared" si="26"/>
        <v>1083.333333</v>
      </c>
      <c r="W45" s="551">
        <f t="shared" si="26"/>
        <v>43.33333333</v>
      </c>
      <c r="X45" s="551">
        <f t="shared" si="26"/>
        <v>1083.333333</v>
      </c>
      <c r="Y45" s="551">
        <f t="shared" si="26"/>
        <v>43.33333333</v>
      </c>
      <c r="Z45" s="551">
        <f t="shared" si="26"/>
        <v>1083.333333</v>
      </c>
      <c r="AA45" s="551">
        <f t="shared" si="26"/>
        <v>43.33333333</v>
      </c>
      <c r="AB45" s="551">
        <f t="shared" si="26"/>
        <v>1083.333333</v>
      </c>
      <c r="AC45" s="551">
        <f t="shared" si="26"/>
        <v>43.33333333</v>
      </c>
      <c r="AD45" s="552">
        <f t="shared" si="26"/>
        <v>1083.333333</v>
      </c>
      <c r="AE45" s="539">
        <f t="shared" ref="AE45:AE48" si="29">SUM(H45,J45,L45,N45,P45,R45,T45,V45,X45,Z45,AB45,AD45)</f>
        <v>13000</v>
      </c>
    </row>
    <row r="46" ht="15.75" customHeight="1">
      <c r="B46" s="514"/>
      <c r="C46" s="533"/>
      <c r="D46" s="514"/>
      <c r="E46" s="372" t="s">
        <v>555</v>
      </c>
      <c r="F46" s="550">
        <f t="shared" si="27"/>
        <v>0.75</v>
      </c>
      <c r="G46" s="551">
        <f t="shared" ref="G46:AD46" si="28">sumif($E$5:$E$43,$E46,G$5:G$43)</f>
        <v>130</v>
      </c>
      <c r="H46" s="551">
        <f t="shared" si="28"/>
        <v>3250</v>
      </c>
      <c r="I46" s="551">
        <f t="shared" si="28"/>
        <v>130</v>
      </c>
      <c r="J46" s="551">
        <f t="shared" si="28"/>
        <v>3250</v>
      </c>
      <c r="K46" s="551">
        <f t="shared" si="28"/>
        <v>130</v>
      </c>
      <c r="L46" s="551">
        <f t="shared" si="28"/>
        <v>3250</v>
      </c>
      <c r="M46" s="551">
        <f t="shared" si="28"/>
        <v>130</v>
      </c>
      <c r="N46" s="551">
        <f t="shared" si="28"/>
        <v>3250</v>
      </c>
      <c r="O46" s="551">
        <f t="shared" si="28"/>
        <v>130</v>
      </c>
      <c r="P46" s="551">
        <f t="shared" si="28"/>
        <v>3250</v>
      </c>
      <c r="Q46" s="551">
        <f t="shared" si="28"/>
        <v>130</v>
      </c>
      <c r="R46" s="551">
        <f t="shared" si="28"/>
        <v>3250</v>
      </c>
      <c r="S46" s="551">
        <f t="shared" si="28"/>
        <v>130</v>
      </c>
      <c r="T46" s="551">
        <f t="shared" si="28"/>
        <v>3250</v>
      </c>
      <c r="U46" s="551">
        <f t="shared" si="28"/>
        <v>130</v>
      </c>
      <c r="V46" s="551">
        <f t="shared" si="28"/>
        <v>3250</v>
      </c>
      <c r="W46" s="551">
        <f t="shared" si="28"/>
        <v>130</v>
      </c>
      <c r="X46" s="551">
        <f t="shared" si="28"/>
        <v>3250</v>
      </c>
      <c r="Y46" s="551">
        <f t="shared" si="28"/>
        <v>130</v>
      </c>
      <c r="Z46" s="551">
        <f t="shared" si="28"/>
        <v>3250</v>
      </c>
      <c r="AA46" s="551">
        <f t="shared" si="28"/>
        <v>130</v>
      </c>
      <c r="AB46" s="551">
        <f t="shared" si="28"/>
        <v>3250</v>
      </c>
      <c r="AC46" s="551">
        <f t="shared" si="28"/>
        <v>130</v>
      </c>
      <c r="AD46" s="552">
        <f t="shared" si="28"/>
        <v>3250</v>
      </c>
      <c r="AE46" s="539">
        <f t="shared" si="29"/>
        <v>39000</v>
      </c>
    </row>
    <row r="47" ht="15.75" customHeight="1">
      <c r="B47" s="514"/>
      <c r="C47" s="533"/>
      <c r="D47" s="514"/>
      <c r="E47" s="372" t="s">
        <v>536</v>
      </c>
      <c r="F47" s="550">
        <f t="shared" si="27"/>
        <v>0</v>
      </c>
      <c r="G47" s="551">
        <f t="shared" ref="G47:AD47" si="30">sumif($E$5:$E$43,$E47,G$5:G$43)</f>
        <v>0</v>
      </c>
      <c r="H47" s="551">
        <f t="shared" si="30"/>
        <v>0</v>
      </c>
      <c r="I47" s="551">
        <f t="shared" si="30"/>
        <v>0</v>
      </c>
      <c r="J47" s="551">
        <f t="shared" si="30"/>
        <v>0</v>
      </c>
      <c r="K47" s="551">
        <f t="shared" si="30"/>
        <v>0</v>
      </c>
      <c r="L47" s="551">
        <f t="shared" si="30"/>
        <v>0</v>
      </c>
      <c r="M47" s="551">
        <f t="shared" si="30"/>
        <v>0</v>
      </c>
      <c r="N47" s="551">
        <f t="shared" si="30"/>
        <v>0</v>
      </c>
      <c r="O47" s="551">
        <f t="shared" si="30"/>
        <v>0</v>
      </c>
      <c r="P47" s="551">
        <f t="shared" si="30"/>
        <v>0</v>
      </c>
      <c r="Q47" s="551">
        <f t="shared" si="30"/>
        <v>0</v>
      </c>
      <c r="R47" s="551">
        <f t="shared" si="30"/>
        <v>0</v>
      </c>
      <c r="S47" s="551">
        <f t="shared" si="30"/>
        <v>0</v>
      </c>
      <c r="T47" s="551">
        <f t="shared" si="30"/>
        <v>0</v>
      </c>
      <c r="U47" s="551">
        <f t="shared" si="30"/>
        <v>0</v>
      </c>
      <c r="V47" s="551">
        <f t="shared" si="30"/>
        <v>0</v>
      </c>
      <c r="W47" s="551">
        <f t="shared" si="30"/>
        <v>0</v>
      </c>
      <c r="X47" s="551">
        <f t="shared" si="30"/>
        <v>0</v>
      </c>
      <c r="Y47" s="551">
        <f t="shared" si="30"/>
        <v>0</v>
      </c>
      <c r="Z47" s="551">
        <f t="shared" si="30"/>
        <v>0</v>
      </c>
      <c r="AA47" s="551">
        <f t="shared" si="30"/>
        <v>0</v>
      </c>
      <c r="AB47" s="551">
        <f t="shared" si="30"/>
        <v>0</v>
      </c>
      <c r="AC47" s="551">
        <f t="shared" si="30"/>
        <v>0</v>
      </c>
      <c r="AD47" s="552">
        <f t="shared" si="30"/>
        <v>0</v>
      </c>
      <c r="AE47" s="539">
        <f t="shared" si="29"/>
        <v>0</v>
      </c>
    </row>
    <row r="48" ht="15.75" customHeight="1">
      <c r="B48" s="514"/>
      <c r="C48" s="533"/>
      <c r="D48" s="514"/>
      <c r="E48" s="372" t="s">
        <v>557</v>
      </c>
      <c r="F48" s="550">
        <f t="shared" si="27"/>
        <v>0</v>
      </c>
      <c r="G48" s="551">
        <f t="shared" ref="G48:AD48" si="31">sumif($E$5:$E$43,$E48,G$5:G$43)</f>
        <v>0</v>
      </c>
      <c r="H48" s="551">
        <f t="shared" si="31"/>
        <v>0</v>
      </c>
      <c r="I48" s="551">
        <f t="shared" si="31"/>
        <v>0</v>
      </c>
      <c r="J48" s="551">
        <f t="shared" si="31"/>
        <v>0</v>
      </c>
      <c r="K48" s="551">
        <f t="shared" si="31"/>
        <v>0</v>
      </c>
      <c r="L48" s="551">
        <f t="shared" si="31"/>
        <v>0</v>
      </c>
      <c r="M48" s="551">
        <f t="shared" si="31"/>
        <v>0</v>
      </c>
      <c r="N48" s="551">
        <f t="shared" si="31"/>
        <v>0</v>
      </c>
      <c r="O48" s="551">
        <f t="shared" si="31"/>
        <v>0</v>
      </c>
      <c r="P48" s="551">
        <f t="shared" si="31"/>
        <v>0</v>
      </c>
      <c r="Q48" s="551">
        <f t="shared" si="31"/>
        <v>0</v>
      </c>
      <c r="R48" s="551">
        <f t="shared" si="31"/>
        <v>0</v>
      </c>
      <c r="S48" s="551">
        <f t="shared" si="31"/>
        <v>0</v>
      </c>
      <c r="T48" s="551">
        <f t="shared" si="31"/>
        <v>0</v>
      </c>
      <c r="U48" s="551">
        <f t="shared" si="31"/>
        <v>0</v>
      </c>
      <c r="V48" s="551">
        <f t="shared" si="31"/>
        <v>0</v>
      </c>
      <c r="W48" s="551">
        <f t="shared" si="31"/>
        <v>0</v>
      </c>
      <c r="X48" s="551">
        <f t="shared" si="31"/>
        <v>0</v>
      </c>
      <c r="Y48" s="551">
        <f t="shared" si="31"/>
        <v>0</v>
      </c>
      <c r="Z48" s="551">
        <f t="shared" si="31"/>
        <v>0</v>
      </c>
      <c r="AA48" s="551">
        <f t="shared" si="31"/>
        <v>0</v>
      </c>
      <c r="AB48" s="551">
        <f t="shared" si="31"/>
        <v>0</v>
      </c>
      <c r="AC48" s="551">
        <f t="shared" si="31"/>
        <v>0</v>
      </c>
      <c r="AD48" s="552">
        <f t="shared" si="31"/>
        <v>0</v>
      </c>
      <c r="AE48" s="539">
        <f t="shared" si="29"/>
        <v>0</v>
      </c>
    </row>
    <row r="49" ht="15.75" customHeight="1">
      <c r="B49" s="514"/>
      <c r="C49" s="533"/>
      <c r="D49" s="514"/>
      <c r="E49" s="533"/>
      <c r="F49" s="514"/>
      <c r="G49" s="514"/>
      <c r="H49" s="533"/>
      <c r="I49" s="514"/>
      <c r="J49" s="533"/>
      <c r="K49" s="514"/>
      <c r="L49" s="533"/>
      <c r="M49" s="514"/>
      <c r="N49" s="533"/>
      <c r="O49" s="514"/>
      <c r="P49" s="533"/>
      <c r="Q49" s="514"/>
      <c r="R49" s="533"/>
      <c r="S49" s="514"/>
      <c r="T49" s="533"/>
      <c r="U49" s="514"/>
      <c r="V49" s="533"/>
      <c r="W49" s="514"/>
      <c r="X49" s="533"/>
      <c r="Y49" s="514"/>
      <c r="Z49" s="533"/>
      <c r="AA49" s="514"/>
      <c r="AB49" s="533"/>
      <c r="AC49" s="514"/>
      <c r="AD49" s="548"/>
      <c r="AE49" s="533"/>
    </row>
    <row r="50" ht="15.75" customHeight="1">
      <c r="B50" s="514"/>
      <c r="C50" s="533"/>
      <c r="D50" s="553"/>
      <c r="E50" s="533"/>
      <c r="F50" s="553"/>
      <c r="G50" s="553"/>
      <c r="H50" s="533"/>
      <c r="I50" s="553"/>
      <c r="J50" s="533"/>
      <c r="K50" s="553"/>
      <c r="L50" s="533"/>
      <c r="M50" s="553"/>
      <c r="N50" s="533"/>
      <c r="O50" s="553"/>
      <c r="P50" s="533"/>
      <c r="Q50" s="553"/>
      <c r="R50" s="533"/>
      <c r="S50" s="553"/>
      <c r="T50" s="533"/>
      <c r="U50" s="553"/>
      <c r="V50" s="533"/>
      <c r="W50" s="553"/>
      <c r="X50" s="533"/>
      <c r="Y50" s="553"/>
      <c r="Z50" s="533"/>
      <c r="AA50" s="553"/>
      <c r="AB50" s="533"/>
      <c r="AC50" s="553"/>
      <c r="AD50" s="548"/>
      <c r="AE50" s="533"/>
    </row>
    <row r="51" ht="15.75" customHeight="1">
      <c r="B51" s="514"/>
      <c r="C51" s="514"/>
      <c r="D51" s="514"/>
      <c r="E51" s="530" t="s">
        <v>491</v>
      </c>
      <c r="F51" s="514"/>
      <c r="G51" s="554">
        <f>sum(G45:G47)</f>
        <v>173.3333333</v>
      </c>
      <c r="H51" s="555"/>
      <c r="I51" s="554">
        <f>sum(I45:I47)</f>
        <v>173.3333333</v>
      </c>
      <c r="J51" s="555"/>
      <c r="K51" s="554">
        <f>sum(K45:K47)</f>
        <v>173.3333333</v>
      </c>
      <c r="L51" s="555"/>
      <c r="M51" s="554">
        <f>sum(M45:M47)</f>
        <v>173.3333333</v>
      </c>
      <c r="N51" s="555"/>
      <c r="O51" s="554">
        <f>sum(O45:O47)</f>
        <v>173.3333333</v>
      </c>
      <c r="P51" s="555"/>
      <c r="Q51" s="554">
        <f>sum(Q45:Q47)</f>
        <v>173.3333333</v>
      </c>
      <c r="R51" s="555"/>
      <c r="S51" s="554">
        <f>sum(S45:S47)</f>
        <v>173.3333333</v>
      </c>
      <c r="T51" s="555"/>
      <c r="U51" s="554">
        <f>sum(U45:U47)</f>
        <v>173.3333333</v>
      </c>
      <c r="V51" s="555"/>
      <c r="W51" s="554">
        <f>sum(W45:W47)</f>
        <v>173.3333333</v>
      </c>
      <c r="X51" s="555"/>
      <c r="Y51" s="554">
        <f>sum(Y45:Y47)</f>
        <v>173.3333333</v>
      </c>
      <c r="Z51" s="555"/>
      <c r="AA51" s="554">
        <f>sum(AA45:AA47)</f>
        <v>173.3333333</v>
      </c>
      <c r="AB51" s="555"/>
      <c r="AC51" s="554">
        <f>sum(AC45:AC47)</f>
        <v>173.3333333</v>
      </c>
      <c r="AD51" s="556"/>
      <c r="AE51" s="514"/>
    </row>
    <row r="52" ht="15.75" customHeight="1">
      <c r="B52" s="514"/>
      <c r="C52" s="514"/>
      <c r="D52" s="514"/>
      <c r="E52" s="530" t="s">
        <v>492</v>
      </c>
      <c r="F52" s="514"/>
      <c r="G52" s="557"/>
      <c r="H52" s="539">
        <f>sum(H45:H47)</f>
        <v>4333.333333</v>
      </c>
      <c r="I52" s="514"/>
      <c r="J52" s="539">
        <f>sum(J45:J47)</f>
        <v>4333.333333</v>
      </c>
      <c r="K52" s="533"/>
      <c r="L52" s="539">
        <f>sum(L45:L47)</f>
        <v>4333.333333</v>
      </c>
      <c r="M52" s="533"/>
      <c r="N52" s="539">
        <f>sum(N45:N47)</f>
        <v>4333.333333</v>
      </c>
      <c r="O52" s="514"/>
      <c r="P52" s="539">
        <f>sum(P45:P47)</f>
        <v>4333.333333</v>
      </c>
      <c r="Q52" s="514"/>
      <c r="R52" s="539">
        <f>sum(R45:R47)</f>
        <v>4333.333333</v>
      </c>
      <c r="S52" s="514"/>
      <c r="T52" s="539">
        <f>sum(T45:T47)</f>
        <v>4333.333333</v>
      </c>
      <c r="U52" s="514"/>
      <c r="V52" s="539">
        <f>sum(V45:V47)</f>
        <v>4333.333333</v>
      </c>
      <c r="W52" s="514"/>
      <c r="X52" s="539">
        <f>sum(X45:X47)</f>
        <v>4333.333333</v>
      </c>
      <c r="Y52" s="514"/>
      <c r="Z52" s="539">
        <f>sum(Z45:Z47)</f>
        <v>4333.333333</v>
      </c>
      <c r="AA52" s="514"/>
      <c r="AB52" s="539">
        <f>sum(AB45:AB47)</f>
        <v>4333.333333</v>
      </c>
      <c r="AC52" s="514"/>
      <c r="AD52" s="540">
        <f>sum(AD45:AD47)</f>
        <v>4333.333333</v>
      </c>
      <c r="AE52" s="514"/>
    </row>
    <row r="53" ht="15.75" customHeight="1">
      <c r="B53" s="514"/>
      <c r="C53" s="514"/>
      <c r="D53" s="514"/>
      <c r="E53" s="514"/>
      <c r="F53" s="514"/>
      <c r="G53" s="557"/>
      <c r="H53" s="555"/>
      <c r="I53" s="514"/>
      <c r="J53" s="555"/>
      <c r="K53" s="533"/>
      <c r="L53" s="555"/>
      <c r="M53" s="533"/>
      <c r="N53" s="555"/>
      <c r="O53" s="514"/>
      <c r="P53" s="555"/>
      <c r="Q53" s="514"/>
      <c r="R53" s="555"/>
      <c r="S53" s="514"/>
      <c r="T53" s="555"/>
      <c r="U53" s="514"/>
      <c r="V53" s="555"/>
      <c r="W53" s="514"/>
      <c r="X53" s="555"/>
      <c r="Y53" s="514"/>
      <c r="Z53" s="555"/>
      <c r="AA53" s="514"/>
      <c r="AB53" s="555"/>
      <c r="AC53" s="514"/>
      <c r="AD53" s="556"/>
      <c r="AE53" s="514"/>
    </row>
    <row r="54" ht="15.75" customHeight="1">
      <c r="B54" s="514"/>
      <c r="C54" s="514"/>
      <c r="D54" s="558" t="s">
        <v>493</v>
      </c>
      <c r="F54" s="559"/>
      <c r="G54" s="560">
        <f>(G51/40)/4.3</f>
        <v>1.007751938</v>
      </c>
      <c r="H54" s="555"/>
      <c r="I54" s="560">
        <f>(I51/40)/4.3</f>
        <v>1.007751938</v>
      </c>
      <c r="J54" s="555"/>
      <c r="K54" s="560">
        <f>(K51/40)/4.3</f>
        <v>1.007751938</v>
      </c>
      <c r="L54" s="555"/>
      <c r="M54" s="560">
        <f>(M51/40)/4.3</f>
        <v>1.007751938</v>
      </c>
      <c r="N54" s="555"/>
      <c r="O54" s="560">
        <f>(O51/40)/4.3</f>
        <v>1.007751938</v>
      </c>
      <c r="P54" s="555"/>
      <c r="Q54" s="560">
        <f>(Q51/40)/4.3</f>
        <v>1.007751938</v>
      </c>
      <c r="R54" s="555"/>
      <c r="S54" s="560">
        <f>(S51/40)/4.3</f>
        <v>1.007751938</v>
      </c>
      <c r="T54" s="555"/>
      <c r="U54" s="560">
        <f>(U51/40)/4.3</f>
        <v>1.007751938</v>
      </c>
      <c r="V54" s="555"/>
      <c r="W54" s="560">
        <f>(W51/40)/4.3</f>
        <v>1.007751938</v>
      </c>
      <c r="X54" s="555"/>
      <c r="Y54" s="560">
        <f>(Y51/40)/4.3</f>
        <v>1.007751938</v>
      </c>
      <c r="Z54" s="555"/>
      <c r="AA54" s="560">
        <f>(AA51/40)/4.3</f>
        <v>1.007751938</v>
      </c>
      <c r="AB54" s="555"/>
      <c r="AC54" s="560">
        <f>(AC51/40)/4.3</f>
        <v>1.007751938</v>
      </c>
      <c r="AD54" s="556"/>
      <c r="AE54" s="553"/>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54:E54"/>
  </mergeCells>
  <dataValidations>
    <dataValidation type="list" allowBlank="1" showErrorMessage="1" sqref="E5:E42">
      <formula1>'A. Labor Matrix'!$E$45:$E$48</formula1>
    </dataValidation>
  </dataValidation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outlineLevelRow="1"/>
  <cols>
    <col customWidth="1" min="1" max="2" width="5.71"/>
    <col customWidth="1" min="3" max="3" width="5.57"/>
    <col customWidth="1" min="4" max="4" width="7.86"/>
    <col customWidth="1" min="5" max="5" width="43.57"/>
    <col customWidth="1" min="6" max="6" width="12.29"/>
    <col customWidth="1" min="7" max="9" width="11.14"/>
    <col customWidth="1" min="10" max="10" width="19.0"/>
    <col customWidth="1" min="11" max="11" width="63.43"/>
    <col customWidth="1" min="12" max="12" width="55.57"/>
    <col customWidth="1" min="13" max="13" width="23.43"/>
  </cols>
  <sheetData>
    <row r="1">
      <c r="A1" s="1" t="s">
        <v>0</v>
      </c>
      <c r="F1" s="2" t="s">
        <v>1</v>
      </c>
      <c r="G1" s="2" t="s">
        <v>2</v>
      </c>
      <c r="H1" s="2" t="s">
        <v>3</v>
      </c>
      <c r="I1" s="2" t="s">
        <v>4</v>
      </c>
      <c r="J1" s="2" t="s">
        <v>5</v>
      </c>
      <c r="K1" s="3" t="s">
        <v>6</v>
      </c>
      <c r="L1" s="4" t="s">
        <v>7</v>
      </c>
    </row>
    <row r="2" ht="22.5" customHeight="1">
      <c r="A2" s="5" t="s">
        <v>8</v>
      </c>
      <c r="F2" s="7"/>
      <c r="K2" s="8"/>
      <c r="L2" s="9"/>
    </row>
    <row r="3">
      <c r="A3" s="10"/>
      <c r="B3" s="11" t="s">
        <v>9</v>
      </c>
      <c r="C3" s="12" t="s">
        <v>10</v>
      </c>
      <c r="F3" s="13"/>
      <c r="K3" s="8" t="s">
        <v>11</v>
      </c>
      <c r="L3" s="9"/>
    </row>
    <row r="4">
      <c r="A4" s="10"/>
      <c r="B4" s="10"/>
      <c r="C4" s="10"/>
      <c r="D4" s="10"/>
      <c r="E4" s="14" t="s">
        <v>12</v>
      </c>
      <c r="K4" s="8" t="s">
        <v>13</v>
      </c>
      <c r="L4" s="9"/>
    </row>
    <row r="5">
      <c r="A5" s="10"/>
      <c r="B5" s="10"/>
      <c r="C5" s="10"/>
      <c r="D5" s="10"/>
      <c r="E5" s="14" t="s">
        <v>161</v>
      </c>
      <c r="K5" s="8" t="s">
        <v>15</v>
      </c>
      <c r="L5" s="9" t="s">
        <v>16</v>
      </c>
    </row>
    <row r="6">
      <c r="A6" s="10"/>
      <c r="B6" s="10"/>
      <c r="C6" s="10"/>
      <c r="D6" s="10"/>
      <c r="K6" s="8"/>
      <c r="L6" s="9"/>
    </row>
    <row r="7">
      <c r="A7" s="10"/>
      <c r="B7" s="15" t="s">
        <v>17</v>
      </c>
      <c r="C7" s="15" t="s">
        <v>18</v>
      </c>
      <c r="D7" s="18"/>
      <c r="E7" s="18"/>
      <c r="F7" s="17"/>
      <c r="G7" s="18"/>
      <c r="H7" s="18"/>
      <c r="I7" s="18"/>
      <c r="J7" s="18"/>
      <c r="K7" s="19" t="s">
        <v>19</v>
      </c>
      <c r="L7" s="9"/>
    </row>
    <row r="8">
      <c r="C8" s="10" t="s">
        <v>20</v>
      </c>
      <c r="F8" s="20">
        <v>54.0</v>
      </c>
      <c r="G8" s="20">
        <v>83.0</v>
      </c>
      <c r="H8" s="155">
        <f>2143+73</f>
        <v>2216</v>
      </c>
      <c r="I8" s="20">
        <v>0.0</v>
      </c>
      <c r="J8" s="13"/>
      <c r="K8" s="8" t="s">
        <v>21</v>
      </c>
      <c r="L8" s="9"/>
    </row>
    <row r="9">
      <c r="A9" s="10"/>
      <c r="B9" s="15" t="s">
        <v>22</v>
      </c>
      <c r="C9" s="15" t="s">
        <v>23</v>
      </c>
      <c r="D9" s="18"/>
      <c r="E9" s="18"/>
      <c r="F9" s="23"/>
      <c r="G9" s="18"/>
      <c r="H9" s="18"/>
      <c r="I9" s="18"/>
      <c r="J9" s="18"/>
      <c r="K9" s="8"/>
      <c r="L9" s="9"/>
    </row>
    <row r="10">
      <c r="A10" s="24"/>
      <c r="B10" s="24"/>
      <c r="C10" s="14" t="s">
        <v>24</v>
      </c>
      <c r="D10" s="10" t="s">
        <v>25</v>
      </c>
      <c r="E10" s="25"/>
      <c r="F10" s="26">
        <v>1631.44</v>
      </c>
      <c r="G10" s="26"/>
      <c r="H10" s="26"/>
      <c r="I10" s="26">
        <v>0.0</v>
      </c>
      <c r="J10" s="27"/>
      <c r="K10" s="8"/>
      <c r="L10" s="9"/>
    </row>
    <row r="11">
      <c r="A11" s="28"/>
      <c r="B11" s="28"/>
      <c r="C11" s="14"/>
      <c r="D11" s="14" t="s">
        <v>26</v>
      </c>
      <c r="E11" s="29"/>
      <c r="F11" s="20">
        <v>64.0</v>
      </c>
      <c r="G11" s="20"/>
      <c r="H11" s="20"/>
      <c r="I11" s="20">
        <v>0.0</v>
      </c>
      <c r="K11" s="8" t="s">
        <v>27</v>
      </c>
      <c r="L11" s="9"/>
      <c r="M11" s="9"/>
    </row>
    <row r="12">
      <c r="A12" s="28"/>
      <c r="B12" s="28"/>
      <c r="C12" s="14"/>
      <c r="D12" s="30" t="s">
        <v>28</v>
      </c>
      <c r="E12" s="31"/>
      <c r="F12" s="32">
        <f>F11*F10</f>
        <v>104412.16</v>
      </c>
      <c r="G12" s="32">
        <v>5640.0</v>
      </c>
      <c r="H12" s="32">
        <f>635+ 4289</f>
        <v>4924</v>
      </c>
      <c r="I12" s="32">
        <f>I11*I10</f>
        <v>0</v>
      </c>
      <c r="J12" s="32">
        <f>sum(F12:I12)</f>
        <v>114976.16</v>
      </c>
      <c r="K12" s="8"/>
      <c r="L12" s="9"/>
      <c r="M12" s="9"/>
    </row>
    <row r="13">
      <c r="A13" s="28"/>
      <c r="B13" s="33" t="s">
        <v>29</v>
      </c>
      <c r="C13" s="14" t="s">
        <v>30</v>
      </c>
      <c r="D13" s="14" t="s">
        <v>31</v>
      </c>
      <c r="E13" s="29"/>
      <c r="F13" s="13"/>
      <c r="J13" s="13"/>
      <c r="K13" s="8"/>
      <c r="L13" s="9"/>
      <c r="M13" s="9"/>
    </row>
    <row r="14">
      <c r="A14" s="28"/>
      <c r="B14" s="33"/>
      <c r="C14" s="14"/>
      <c r="D14" s="14" t="s">
        <v>32</v>
      </c>
      <c r="E14" s="29"/>
      <c r="F14" s="34">
        <f t="shared" ref="F14:I14" si="1">F8-F11</f>
        <v>-10</v>
      </c>
      <c r="G14" s="34">
        <f t="shared" si="1"/>
        <v>83</v>
      </c>
      <c r="H14" s="34">
        <f t="shared" si="1"/>
        <v>2216</v>
      </c>
      <c r="I14" s="34">
        <f t="shared" si="1"/>
        <v>0</v>
      </c>
      <c r="K14" s="8" t="s">
        <v>33</v>
      </c>
      <c r="L14" s="9" t="s">
        <v>34</v>
      </c>
      <c r="M14" s="9"/>
    </row>
    <row r="15" ht="38.25" customHeight="1">
      <c r="D15" s="10"/>
      <c r="E15" s="29" t="s">
        <v>35</v>
      </c>
      <c r="F15" s="35" t="str">
        <f>E5</f>
        <v>12 months</v>
      </c>
      <c r="K15" s="8" t="s">
        <v>36</v>
      </c>
      <c r="L15" s="9"/>
      <c r="M15" s="9"/>
    </row>
    <row r="16">
      <c r="A16" s="24"/>
      <c r="B16" s="24"/>
      <c r="C16" s="24"/>
      <c r="D16" s="24"/>
      <c r="E16" s="25"/>
      <c r="F16" s="13"/>
      <c r="K16" s="8" t="s">
        <v>37</v>
      </c>
      <c r="L16" s="9"/>
    </row>
    <row r="17">
      <c r="A17" s="10"/>
      <c r="B17" s="15" t="s">
        <v>38</v>
      </c>
      <c r="C17" s="15" t="s">
        <v>39</v>
      </c>
      <c r="D17" s="21"/>
      <c r="E17" s="22"/>
      <c r="F17" s="36"/>
      <c r="G17" s="18"/>
      <c r="H17" s="18"/>
      <c r="I17" s="18"/>
      <c r="J17" s="18"/>
      <c r="K17" s="8"/>
      <c r="L17" s="9"/>
    </row>
    <row r="18">
      <c r="A18" s="10"/>
      <c r="B18" s="10"/>
      <c r="C18" s="10" t="s">
        <v>24</v>
      </c>
      <c r="D18" s="10" t="s">
        <v>40</v>
      </c>
      <c r="E18" s="25"/>
      <c r="F18" s="26">
        <v>313073.0</v>
      </c>
      <c r="G18" s="26">
        <f>33000+79738</f>
        <v>112738</v>
      </c>
      <c r="H18" s="26">
        <f>21500+946.15+58466+10936</f>
        <v>91848.15</v>
      </c>
      <c r="I18" s="26">
        <v>0.0</v>
      </c>
      <c r="J18" s="32">
        <f>sum(F18:I18)</f>
        <v>517659.15</v>
      </c>
      <c r="K18" s="8" t="s">
        <v>41</v>
      </c>
      <c r="L18" s="9"/>
    </row>
    <row r="19">
      <c r="A19" s="10"/>
      <c r="B19" s="10"/>
      <c r="C19" s="10"/>
      <c r="D19" s="10" t="s">
        <v>42</v>
      </c>
      <c r="E19" s="25"/>
      <c r="F19" s="37">
        <f t="shared" ref="F19:I19" si="2">F18/sum($F18:$I18)</f>
        <v>0.6047859871</v>
      </c>
      <c r="G19" s="37">
        <f t="shared" si="2"/>
        <v>0.2177842312</v>
      </c>
      <c r="H19" s="37">
        <f t="shared" si="2"/>
        <v>0.1774297817</v>
      </c>
      <c r="I19" s="37">
        <f t="shared" si="2"/>
        <v>0</v>
      </c>
      <c r="J19" s="13"/>
      <c r="K19" s="8"/>
      <c r="L19" s="9"/>
    </row>
    <row r="20">
      <c r="A20" s="28"/>
      <c r="B20" s="38"/>
      <c r="C20" s="39" t="s">
        <v>30</v>
      </c>
      <c r="D20" s="24" t="s">
        <v>43</v>
      </c>
      <c r="E20" s="25"/>
      <c r="F20" s="40">
        <f t="shared" ref="F20:H20" si="3">F19</f>
        <v>0.6047859871</v>
      </c>
      <c r="G20" s="40">
        <f t="shared" si="3"/>
        <v>0.2177842312</v>
      </c>
      <c r="H20" s="40">
        <f t="shared" si="3"/>
        <v>0.1774297817</v>
      </c>
      <c r="I20" s="40">
        <v>0.0</v>
      </c>
      <c r="K20" s="8" t="s">
        <v>44</v>
      </c>
      <c r="L20" s="41" t="s">
        <v>45</v>
      </c>
    </row>
    <row r="21">
      <c r="A21" s="24"/>
      <c r="B21" s="24"/>
      <c r="C21" s="24"/>
      <c r="D21" s="10" t="s">
        <v>46</v>
      </c>
      <c r="E21" s="25"/>
      <c r="F21" s="42">
        <f>sum(F20:I20)</f>
        <v>1</v>
      </c>
      <c r="G21" s="13"/>
      <c r="K21" s="8"/>
      <c r="L21" s="9"/>
    </row>
    <row r="22" collapsed="1">
      <c r="A22" s="95" t="s">
        <v>88</v>
      </c>
      <c r="B22" s="96"/>
      <c r="C22" s="96"/>
      <c r="D22" s="95"/>
      <c r="E22" s="97"/>
      <c r="F22" s="98"/>
      <c r="K22" s="8" t="s">
        <v>89</v>
      </c>
      <c r="L22" s="9"/>
    </row>
    <row r="23" hidden="1" outlineLevel="1">
      <c r="A23" s="64"/>
      <c r="B23" s="99" t="s">
        <v>24</v>
      </c>
      <c r="C23" s="99" t="s">
        <v>90</v>
      </c>
      <c r="D23" s="99"/>
      <c r="E23" s="100"/>
      <c r="F23" s="101"/>
      <c r="K23" s="8" t="s">
        <v>91</v>
      </c>
      <c r="L23" s="9"/>
    </row>
    <row r="24" hidden="1" outlineLevel="1">
      <c r="A24" s="10"/>
      <c r="B24" s="10"/>
      <c r="C24" s="10"/>
      <c r="D24" s="10" t="s">
        <v>92</v>
      </c>
      <c r="F24" s="32">
        <f t="shared" ref="F24:I24" si="4">F12</f>
        <v>104412.16</v>
      </c>
      <c r="G24" s="32">
        <f t="shared" si="4"/>
        <v>5640</v>
      </c>
      <c r="H24" s="32">
        <f t="shared" si="4"/>
        <v>4924</v>
      </c>
      <c r="I24" s="32">
        <f t="shared" si="4"/>
        <v>0</v>
      </c>
      <c r="J24" s="102"/>
      <c r="K24" s="8" t="s">
        <v>93</v>
      </c>
      <c r="L24" s="9"/>
      <c r="M24" s="9"/>
    </row>
    <row r="25" hidden="1" outlineLevel="1">
      <c r="A25" s="10"/>
      <c r="B25" s="10"/>
      <c r="C25" s="10"/>
      <c r="D25" s="10" t="s">
        <v>94</v>
      </c>
      <c r="F25" s="26">
        <v>11438.0</v>
      </c>
      <c r="G25" s="26">
        <v>13748.0</v>
      </c>
      <c r="H25" s="26">
        <f>6724+ 1818</f>
        <v>8542</v>
      </c>
      <c r="I25" s="26"/>
      <c r="J25" s="26"/>
      <c r="K25" s="8" t="s">
        <v>95</v>
      </c>
      <c r="L25" s="9" t="s">
        <v>96</v>
      </c>
      <c r="M25" s="9"/>
    </row>
    <row r="26" hidden="1" outlineLevel="1">
      <c r="A26" s="10"/>
      <c r="B26" s="10"/>
      <c r="C26" s="10"/>
      <c r="D26" s="10" t="s">
        <v>97</v>
      </c>
      <c r="F26" s="26"/>
      <c r="G26" s="26"/>
      <c r="H26" s="26"/>
      <c r="I26" s="26"/>
      <c r="J26" s="26"/>
      <c r="K26" s="8"/>
      <c r="L26" s="9"/>
      <c r="M26" s="9"/>
    </row>
    <row r="27" hidden="1" outlineLevel="1">
      <c r="A27" s="10"/>
      <c r="B27" s="10"/>
      <c r="C27" s="10"/>
      <c r="D27" s="10" t="s">
        <v>98</v>
      </c>
      <c r="F27" s="26"/>
      <c r="G27" s="26"/>
      <c r="H27" s="26"/>
      <c r="I27" s="26"/>
      <c r="J27" s="26"/>
      <c r="K27" s="8"/>
      <c r="L27" s="9"/>
      <c r="M27" s="9"/>
    </row>
    <row r="28" hidden="1" outlineLevel="1">
      <c r="A28" s="10"/>
      <c r="B28" s="10"/>
      <c r="C28" s="10"/>
      <c r="D28" s="10" t="s">
        <v>99</v>
      </c>
      <c r="F28" s="26">
        <v>889.0</v>
      </c>
      <c r="G28" s="26"/>
      <c r="H28" s="26"/>
      <c r="I28" s="26"/>
      <c r="J28" s="26"/>
      <c r="K28" s="8"/>
      <c r="L28" s="9"/>
      <c r="M28" s="9"/>
    </row>
    <row r="29" hidden="1" outlineLevel="1">
      <c r="A29" s="10"/>
      <c r="B29" s="10"/>
      <c r="C29" s="10"/>
      <c r="D29" s="10" t="s">
        <v>100</v>
      </c>
      <c r="F29" s="26"/>
      <c r="G29" s="26"/>
      <c r="H29" s="26"/>
      <c r="I29" s="26"/>
      <c r="J29" s="26">
        <v>3524.0</v>
      </c>
      <c r="K29" s="8"/>
      <c r="L29" s="9"/>
      <c r="M29" s="9"/>
    </row>
    <row r="30" hidden="1" outlineLevel="1">
      <c r="A30" s="10"/>
      <c r="B30" s="10"/>
      <c r="C30" s="10"/>
      <c r="D30" s="10" t="s">
        <v>80</v>
      </c>
      <c r="F30" s="26"/>
      <c r="G30" s="26"/>
      <c r="H30" s="26"/>
      <c r="I30" s="26"/>
      <c r="J30" s="26"/>
      <c r="K30" s="8"/>
      <c r="L30" s="9" t="s">
        <v>101</v>
      </c>
      <c r="M30" s="9"/>
    </row>
    <row r="31" hidden="1" outlineLevel="1">
      <c r="A31" s="10"/>
      <c r="B31" s="10"/>
      <c r="C31" s="71" t="s">
        <v>102</v>
      </c>
      <c r="D31" s="71"/>
      <c r="E31" s="30"/>
      <c r="F31" s="32">
        <f t="shared" ref="F31:I31" si="5">sum(F24:F30)</f>
        <v>116739.16</v>
      </c>
      <c r="G31" s="32">
        <f t="shared" si="5"/>
        <v>19388</v>
      </c>
      <c r="H31" s="32">
        <f t="shared" si="5"/>
        <v>13466</v>
      </c>
      <c r="I31" s="32">
        <f t="shared" si="5"/>
        <v>0</v>
      </c>
      <c r="J31" s="32">
        <f>sum(J25:J30)</f>
        <v>3524</v>
      </c>
      <c r="K31" s="8"/>
      <c r="L31" s="9"/>
      <c r="M31" s="9"/>
    </row>
    <row r="32" hidden="1" outlineLevel="1">
      <c r="A32" s="74"/>
      <c r="B32" s="74"/>
      <c r="C32" s="75"/>
      <c r="D32" s="75" t="s">
        <v>103</v>
      </c>
      <c r="E32" s="76"/>
      <c r="F32" s="77">
        <f t="shared" ref="F32:I32" si="6">F20</f>
        <v>0.6047859871</v>
      </c>
      <c r="G32" s="77">
        <f t="shared" si="6"/>
        <v>0.2177842312</v>
      </c>
      <c r="H32" s="77">
        <f t="shared" si="6"/>
        <v>0.1774297817</v>
      </c>
      <c r="I32" s="77">
        <f t="shared" si="6"/>
        <v>0</v>
      </c>
      <c r="J32" s="75"/>
      <c r="K32" s="79" t="s">
        <v>104</v>
      </c>
      <c r="L32" s="80"/>
      <c r="M32" s="81"/>
      <c r="N32" s="81"/>
      <c r="O32" s="81"/>
      <c r="P32" s="81"/>
      <c r="Q32" s="81"/>
      <c r="R32" s="81"/>
      <c r="S32" s="81"/>
      <c r="T32" s="81"/>
      <c r="U32" s="81"/>
      <c r="V32" s="81"/>
      <c r="W32" s="81"/>
      <c r="X32" s="81"/>
      <c r="Y32" s="81"/>
      <c r="Z32" s="81"/>
      <c r="AA32" s="81"/>
      <c r="AB32" s="81"/>
      <c r="AC32" s="81"/>
      <c r="AD32" s="81"/>
      <c r="AE32" s="81"/>
    </row>
    <row r="33" hidden="1" outlineLevel="1">
      <c r="A33" s="74"/>
      <c r="B33" s="74"/>
      <c r="C33" s="78"/>
      <c r="D33" s="10" t="s">
        <v>46</v>
      </c>
      <c r="E33" s="82"/>
      <c r="F33" s="42">
        <f>sum(F32:I32)</f>
        <v>1</v>
      </c>
      <c r="G33" s="83"/>
      <c r="H33" s="83"/>
      <c r="I33" s="83"/>
      <c r="K33" s="79"/>
      <c r="L33" s="80"/>
      <c r="M33" s="81"/>
      <c r="N33" s="81"/>
      <c r="O33" s="81"/>
      <c r="P33" s="81"/>
      <c r="Q33" s="81"/>
      <c r="R33" s="81"/>
      <c r="S33" s="81"/>
      <c r="T33" s="81"/>
      <c r="U33" s="81"/>
      <c r="V33" s="81"/>
      <c r="W33" s="81"/>
      <c r="X33" s="81"/>
      <c r="Y33" s="81"/>
      <c r="Z33" s="81"/>
      <c r="AA33" s="81"/>
      <c r="AB33" s="81"/>
      <c r="AC33" s="81"/>
      <c r="AD33" s="81"/>
      <c r="AE33" s="81"/>
    </row>
    <row r="34" hidden="1" outlineLevel="1">
      <c r="A34" s="10"/>
      <c r="B34" s="10"/>
      <c r="C34" s="71" t="s">
        <v>105</v>
      </c>
      <c r="D34" s="71"/>
      <c r="E34" s="30"/>
      <c r="F34" s="32">
        <f t="shared" ref="F34:I34" si="7">$J$31*F32</f>
        <v>2131.265818</v>
      </c>
      <c r="G34" s="32">
        <f t="shared" si="7"/>
        <v>767.4716307</v>
      </c>
      <c r="H34" s="32">
        <f t="shared" si="7"/>
        <v>625.2625509</v>
      </c>
      <c r="I34" s="32">
        <f t="shared" si="7"/>
        <v>0</v>
      </c>
      <c r="J34" s="32"/>
      <c r="K34" s="8"/>
      <c r="L34" s="9"/>
      <c r="M34" s="9"/>
    </row>
    <row r="35" hidden="1" outlineLevel="1">
      <c r="A35" s="10"/>
      <c r="B35" s="10"/>
      <c r="C35" s="103" t="s">
        <v>106</v>
      </c>
      <c r="D35" s="103"/>
      <c r="E35" s="52"/>
      <c r="F35" s="104">
        <f t="shared" ref="F35:I35" si="8">sum(F31:F34)</f>
        <v>118872.0306</v>
      </c>
      <c r="G35" s="104">
        <f t="shared" si="8"/>
        <v>20155.68941</v>
      </c>
      <c r="H35" s="104">
        <f t="shared" si="8"/>
        <v>14091.43998</v>
      </c>
      <c r="I35" s="104">
        <f t="shared" si="8"/>
        <v>0</v>
      </c>
      <c r="K35" s="8"/>
      <c r="L35" s="9"/>
      <c r="M35" s="9"/>
    </row>
    <row r="36" hidden="1" outlineLevel="1">
      <c r="A36" s="10"/>
      <c r="B36" s="99" t="s">
        <v>30</v>
      </c>
      <c r="C36" s="99" t="s">
        <v>107</v>
      </c>
      <c r="D36" s="105"/>
      <c r="E36" s="100"/>
      <c r="F36" s="106"/>
      <c r="K36" s="8"/>
      <c r="L36" s="9"/>
      <c r="M36" s="9"/>
    </row>
    <row r="37" hidden="1" outlineLevel="1">
      <c r="A37" s="10"/>
      <c r="B37" s="10"/>
      <c r="C37" s="10"/>
      <c r="D37" s="10" t="s">
        <v>108</v>
      </c>
      <c r="F37" s="69"/>
      <c r="J37" s="26">
        <v>9883.0</v>
      </c>
      <c r="K37" s="8"/>
      <c r="L37" s="9"/>
      <c r="M37" s="9"/>
    </row>
    <row r="38" hidden="1" outlineLevel="1">
      <c r="A38" s="10"/>
      <c r="B38" s="10"/>
      <c r="C38" s="10"/>
      <c r="D38" s="10" t="s">
        <v>109</v>
      </c>
      <c r="J38" s="26">
        <v>6511.0</v>
      </c>
      <c r="K38" s="8"/>
      <c r="L38" s="9"/>
      <c r="M38" s="9"/>
    </row>
    <row r="39" hidden="1" outlineLevel="1">
      <c r="A39" s="10"/>
      <c r="B39" s="10"/>
      <c r="C39" s="10"/>
      <c r="D39" s="10" t="s">
        <v>110</v>
      </c>
      <c r="J39" s="26"/>
      <c r="K39" s="8"/>
      <c r="L39" s="9"/>
      <c r="M39" s="9"/>
    </row>
    <row r="40" hidden="1" outlineLevel="1">
      <c r="A40" s="10"/>
      <c r="B40" s="10"/>
      <c r="C40" s="10"/>
      <c r="D40" s="10" t="s">
        <v>111</v>
      </c>
      <c r="J40" s="26">
        <v>23015.0</v>
      </c>
      <c r="K40" s="8"/>
      <c r="L40" s="9"/>
      <c r="M40" s="9"/>
    </row>
    <row r="41" hidden="1" outlineLevel="1">
      <c r="A41" s="10"/>
      <c r="B41" s="10"/>
      <c r="C41" s="10"/>
      <c r="D41" s="10" t="s">
        <v>112</v>
      </c>
      <c r="J41" s="26">
        <v>1914.0</v>
      </c>
      <c r="K41" s="8"/>
      <c r="L41" s="9"/>
      <c r="M41" s="9"/>
    </row>
    <row r="42" hidden="1" outlineLevel="1">
      <c r="A42" s="10"/>
      <c r="B42" s="10"/>
      <c r="C42" s="10"/>
      <c r="D42" s="10" t="s">
        <v>113</v>
      </c>
      <c r="J42" s="26">
        <v>150.0</v>
      </c>
      <c r="K42" s="8"/>
      <c r="L42" s="9"/>
      <c r="M42" s="9"/>
    </row>
    <row r="43" hidden="1" outlineLevel="1">
      <c r="A43" s="10"/>
      <c r="B43" s="10"/>
      <c r="C43" s="10"/>
      <c r="D43" s="10" t="s">
        <v>114</v>
      </c>
      <c r="J43" s="26">
        <v>700.0</v>
      </c>
      <c r="K43" s="8" t="s">
        <v>115</v>
      </c>
      <c r="L43" s="9"/>
      <c r="M43" s="9"/>
    </row>
    <row r="44" hidden="1" outlineLevel="1">
      <c r="A44" s="10"/>
      <c r="B44" s="10"/>
      <c r="C44" s="10"/>
      <c r="D44" s="10" t="s">
        <v>80</v>
      </c>
      <c r="J44" s="26"/>
      <c r="K44" s="8"/>
      <c r="L44" s="9"/>
      <c r="M44" s="9"/>
    </row>
    <row r="45" hidden="1" outlineLevel="1">
      <c r="A45" s="64"/>
      <c r="B45" s="10"/>
      <c r="C45" s="71" t="s">
        <v>116</v>
      </c>
      <c r="D45" s="71"/>
      <c r="E45" s="30"/>
      <c r="F45" s="72"/>
      <c r="J45" s="32">
        <f>sum(J37:J44)</f>
        <v>42173</v>
      </c>
      <c r="K45" s="8" t="s">
        <v>117</v>
      </c>
      <c r="L45" s="9"/>
    </row>
    <row r="46" hidden="1" outlineLevel="1">
      <c r="A46" s="64"/>
      <c r="B46" s="10"/>
      <c r="C46" s="109"/>
      <c r="D46" s="78" t="s">
        <v>118</v>
      </c>
      <c r="E46" s="30"/>
      <c r="F46" s="77">
        <f t="shared" ref="F46:I46" si="9">F20</f>
        <v>0.6047859871</v>
      </c>
      <c r="G46" s="77">
        <f t="shared" si="9"/>
        <v>0.2177842312</v>
      </c>
      <c r="H46" s="77">
        <f t="shared" si="9"/>
        <v>0.1774297817</v>
      </c>
      <c r="I46" s="77">
        <f t="shared" si="9"/>
        <v>0</v>
      </c>
      <c r="J46" s="110"/>
      <c r="K46" s="8"/>
      <c r="L46" s="9" t="s">
        <v>119</v>
      </c>
    </row>
    <row r="47" hidden="1" outlineLevel="1">
      <c r="A47" s="64"/>
      <c r="B47" s="10"/>
      <c r="C47" s="109"/>
      <c r="D47" s="10" t="s">
        <v>46</v>
      </c>
      <c r="E47" s="82"/>
      <c r="F47" s="42">
        <f>sum(F46:I46)</f>
        <v>1</v>
      </c>
      <c r="G47" s="111"/>
      <c r="H47" s="111"/>
      <c r="I47" s="111"/>
      <c r="K47" s="8"/>
      <c r="L47" s="9"/>
    </row>
    <row r="48" hidden="1" outlineLevel="1">
      <c r="A48" s="64"/>
      <c r="B48" s="10"/>
      <c r="C48" s="109" t="s">
        <v>120</v>
      </c>
      <c r="D48" s="109"/>
      <c r="E48" s="30"/>
      <c r="F48" s="104">
        <f t="shared" ref="F48:I48" si="10">$J45*F46</f>
        <v>25505.63943</v>
      </c>
      <c r="G48" s="104">
        <f t="shared" si="10"/>
        <v>9184.614382</v>
      </c>
      <c r="H48" s="104">
        <f t="shared" si="10"/>
        <v>7482.746185</v>
      </c>
      <c r="I48" s="104">
        <f t="shared" si="10"/>
        <v>0</v>
      </c>
      <c r="K48" s="8"/>
      <c r="L48" s="9"/>
    </row>
    <row r="49" hidden="1" outlineLevel="1">
      <c r="A49" s="10"/>
      <c r="B49" s="112" t="s">
        <v>121</v>
      </c>
      <c r="C49" s="112" t="s">
        <v>56</v>
      </c>
      <c r="D49" s="113"/>
      <c r="E49" s="114"/>
      <c r="F49" s="115"/>
      <c r="G49" s="18"/>
      <c r="H49" s="18"/>
      <c r="I49" s="18"/>
      <c r="J49" s="18"/>
      <c r="K49" s="8"/>
      <c r="L49" s="9"/>
    </row>
    <row r="50" hidden="1" outlineLevel="1">
      <c r="A50" s="10"/>
      <c r="B50" s="10"/>
      <c r="C50" s="10" t="s">
        <v>24</v>
      </c>
      <c r="D50" s="10" t="s">
        <v>57</v>
      </c>
      <c r="F50" s="26"/>
      <c r="G50" s="26"/>
      <c r="H50" s="26"/>
      <c r="I50" s="26"/>
      <c r="J50" s="102"/>
      <c r="K50" s="8" t="s">
        <v>122</v>
      </c>
      <c r="L50" s="9"/>
      <c r="M50" s="9"/>
    </row>
    <row r="51" hidden="1" outlineLevel="1">
      <c r="A51" s="10"/>
      <c r="B51" s="10"/>
      <c r="C51" s="10"/>
      <c r="D51" s="71" t="s">
        <v>123</v>
      </c>
      <c r="E51" s="31"/>
      <c r="F51" s="32" t="str">
        <f t="shared" ref="F51:I51" si="11">F50</f>
        <v/>
      </c>
      <c r="G51" s="116" t="str">
        <f t="shared" si="11"/>
        <v/>
      </c>
      <c r="H51" s="116" t="str">
        <f t="shared" si="11"/>
        <v/>
      </c>
      <c r="I51" s="116" t="str">
        <f t="shared" si="11"/>
        <v/>
      </c>
      <c r="K51" s="8"/>
      <c r="L51" s="9"/>
      <c r="M51" s="9"/>
    </row>
    <row r="52" hidden="1" outlineLevel="1">
      <c r="A52" s="24"/>
      <c r="B52" s="24" t="s">
        <v>124</v>
      </c>
      <c r="C52" s="10" t="s">
        <v>30</v>
      </c>
      <c r="D52" s="10" t="s">
        <v>125</v>
      </c>
      <c r="E52" s="29"/>
      <c r="F52" s="102"/>
      <c r="J52" s="483">
        <v>27106.0</v>
      </c>
      <c r="K52" s="8" t="s">
        <v>126</v>
      </c>
      <c r="L52" s="9" t="s">
        <v>127</v>
      </c>
      <c r="M52" s="9"/>
    </row>
    <row r="53" hidden="1" outlineLevel="1">
      <c r="A53" s="64"/>
      <c r="B53" s="10"/>
      <c r="C53" s="109"/>
      <c r="D53" s="78" t="s">
        <v>118</v>
      </c>
      <c r="E53" s="30"/>
      <c r="F53" s="77">
        <f t="shared" ref="F53:I53" si="12">F20</f>
        <v>0.6047859871</v>
      </c>
      <c r="G53" s="77">
        <f t="shared" si="12"/>
        <v>0.2177842312</v>
      </c>
      <c r="H53" s="77">
        <f t="shared" si="12"/>
        <v>0.1774297817</v>
      </c>
      <c r="I53" s="77">
        <f t="shared" si="12"/>
        <v>0</v>
      </c>
      <c r="J53" s="110"/>
      <c r="K53" s="8"/>
      <c r="L53" s="9" t="s">
        <v>119</v>
      </c>
    </row>
    <row r="54" hidden="1" outlineLevel="1">
      <c r="A54" s="10"/>
      <c r="B54" s="10"/>
      <c r="C54" s="10"/>
      <c r="D54" s="117" t="s">
        <v>128</v>
      </c>
      <c r="E54" s="25"/>
      <c r="F54" s="118">
        <f t="shared" ref="F54:I54" si="13">$J$52*F53</f>
        <v>16393.32897</v>
      </c>
      <c r="G54" s="118">
        <f t="shared" si="13"/>
        <v>5903.259371</v>
      </c>
      <c r="H54" s="118">
        <f t="shared" si="13"/>
        <v>4809.411664</v>
      </c>
      <c r="I54" s="118">
        <f t="shared" si="13"/>
        <v>0</v>
      </c>
      <c r="K54" s="8"/>
      <c r="L54" s="9"/>
      <c r="M54" s="9"/>
    </row>
    <row r="55" hidden="1" outlineLevel="1">
      <c r="A55" s="10"/>
      <c r="B55" s="112" t="s">
        <v>129</v>
      </c>
      <c r="C55" s="119" t="s">
        <v>130</v>
      </c>
      <c r="D55" s="100"/>
      <c r="E55" s="114"/>
      <c r="F55" s="120"/>
      <c r="G55" s="18"/>
      <c r="H55" s="18"/>
      <c r="I55" s="18"/>
      <c r="J55" s="18"/>
      <c r="K55" s="8" t="s">
        <v>131</v>
      </c>
      <c r="L55" s="9"/>
      <c r="M55" s="9"/>
    </row>
    <row r="56" hidden="1" outlineLevel="1">
      <c r="A56" s="10"/>
      <c r="B56" s="10"/>
      <c r="C56" s="10"/>
      <c r="D56" s="10" t="s">
        <v>132</v>
      </c>
      <c r="F56" s="69"/>
      <c r="J56" s="26">
        <v>12189.0</v>
      </c>
      <c r="K56" s="8"/>
      <c r="L56" s="9"/>
      <c r="M56" s="9"/>
    </row>
    <row r="57" hidden="1" outlineLevel="1">
      <c r="A57" s="10"/>
      <c r="B57" s="10"/>
      <c r="C57" s="10"/>
      <c r="D57" s="10" t="s">
        <v>133</v>
      </c>
      <c r="J57" s="26">
        <v>16923.0</v>
      </c>
      <c r="K57" s="8"/>
      <c r="L57" s="9"/>
      <c r="M57" s="9"/>
    </row>
    <row r="58" hidden="1" outlineLevel="1">
      <c r="A58" s="10"/>
      <c r="B58" s="10"/>
      <c r="C58" s="10"/>
      <c r="D58" s="10" t="s">
        <v>134</v>
      </c>
      <c r="J58" s="26">
        <v>26531.0</v>
      </c>
      <c r="K58" s="8"/>
      <c r="L58" s="9"/>
      <c r="M58" s="9"/>
    </row>
    <row r="59" hidden="1" outlineLevel="1">
      <c r="A59" s="10"/>
      <c r="B59" s="10"/>
      <c r="C59" s="10"/>
      <c r="D59" s="10" t="s">
        <v>135</v>
      </c>
      <c r="J59" s="26"/>
      <c r="K59" s="8"/>
      <c r="L59" s="9"/>
      <c r="M59" s="9"/>
    </row>
    <row r="60" hidden="1" outlineLevel="1">
      <c r="A60" s="10"/>
      <c r="B60" s="10"/>
      <c r="C60" s="10"/>
      <c r="D60" s="10" t="s">
        <v>136</v>
      </c>
      <c r="J60" s="26">
        <v>5128.0</v>
      </c>
      <c r="K60" s="8"/>
      <c r="L60" s="9"/>
      <c r="M60" s="9"/>
    </row>
    <row r="61" hidden="1" outlineLevel="1">
      <c r="A61" s="64"/>
      <c r="B61" s="64"/>
      <c r="C61" s="109" t="s">
        <v>137</v>
      </c>
      <c r="D61" s="30"/>
      <c r="E61" s="31"/>
      <c r="F61" s="72"/>
      <c r="J61" s="108">
        <f>sum(J56:J60)</f>
        <v>60771</v>
      </c>
      <c r="K61" s="8"/>
      <c r="L61" s="9"/>
    </row>
    <row r="62" hidden="1" outlineLevel="1">
      <c r="A62" s="64"/>
      <c r="B62" s="10"/>
      <c r="C62" s="109"/>
      <c r="D62" s="78" t="s">
        <v>138</v>
      </c>
      <c r="E62" s="30"/>
      <c r="F62" s="77">
        <f t="shared" ref="F62:I62" si="14">F20</f>
        <v>0.6047859871</v>
      </c>
      <c r="G62" s="77">
        <f t="shared" si="14"/>
        <v>0.2177842312</v>
      </c>
      <c r="H62" s="77">
        <f t="shared" si="14"/>
        <v>0.1774297817</v>
      </c>
      <c r="I62" s="77">
        <f t="shared" si="14"/>
        <v>0</v>
      </c>
      <c r="J62" s="110"/>
      <c r="K62" s="8"/>
      <c r="L62" s="9" t="s">
        <v>119</v>
      </c>
    </row>
    <row r="63" hidden="1" outlineLevel="1">
      <c r="A63" s="64"/>
      <c r="B63" s="64"/>
      <c r="C63" s="103" t="s">
        <v>139</v>
      </c>
      <c r="D63" s="52"/>
      <c r="E63" s="121"/>
      <c r="F63" s="104">
        <f t="shared" ref="F63:I63" si="15">$J61*F62</f>
        <v>36753.44922</v>
      </c>
      <c r="G63" s="104">
        <f t="shared" si="15"/>
        <v>13234.96551</v>
      </c>
      <c r="H63" s="104">
        <f t="shared" si="15"/>
        <v>10782.58527</v>
      </c>
      <c r="I63" s="104">
        <f t="shared" si="15"/>
        <v>0</v>
      </c>
      <c r="K63" s="8"/>
      <c r="L63" s="9"/>
    </row>
    <row r="64" hidden="1" outlineLevel="1">
      <c r="A64" s="10"/>
      <c r="B64" s="112" t="s">
        <v>140</v>
      </c>
      <c r="C64" s="119" t="s">
        <v>141</v>
      </c>
      <c r="D64" s="113"/>
      <c r="E64" s="114"/>
      <c r="F64" s="122"/>
      <c r="G64" s="18"/>
      <c r="H64" s="18"/>
      <c r="I64" s="18"/>
      <c r="J64" s="18"/>
      <c r="K64" s="8"/>
      <c r="L64" s="9"/>
    </row>
    <row r="65" hidden="1" outlineLevel="1">
      <c r="A65" s="10"/>
      <c r="B65" s="10"/>
      <c r="C65" s="10"/>
      <c r="D65" s="10" t="s">
        <v>142</v>
      </c>
      <c r="F65" s="123"/>
      <c r="J65" s="26"/>
      <c r="K65" s="8"/>
      <c r="L65" s="9"/>
    </row>
    <row r="66" hidden="1" outlineLevel="1">
      <c r="A66" s="10"/>
      <c r="B66" s="10"/>
      <c r="C66" s="10"/>
      <c r="D66" s="10" t="s">
        <v>143</v>
      </c>
      <c r="J66" s="26"/>
      <c r="K66" s="8"/>
      <c r="L66" s="9"/>
    </row>
    <row r="67" hidden="1" outlineLevel="1">
      <c r="A67" s="10"/>
      <c r="B67" s="10"/>
      <c r="C67" s="10"/>
      <c r="D67" s="10" t="s">
        <v>144</v>
      </c>
      <c r="J67" s="26"/>
      <c r="K67" s="8"/>
      <c r="L67" s="9"/>
    </row>
    <row r="68" hidden="1" outlineLevel="1">
      <c r="A68" s="10"/>
      <c r="B68" s="10"/>
      <c r="C68" s="10"/>
      <c r="D68" s="10" t="s">
        <v>145</v>
      </c>
      <c r="J68" s="26"/>
      <c r="K68" s="8"/>
      <c r="L68" s="9"/>
    </row>
    <row r="69" hidden="1" outlineLevel="1">
      <c r="A69" s="10"/>
      <c r="B69" s="10"/>
      <c r="C69" s="10"/>
      <c r="D69" s="10" t="s">
        <v>80</v>
      </c>
      <c r="J69" s="26"/>
      <c r="K69" s="8"/>
      <c r="L69" s="9"/>
    </row>
    <row r="70" hidden="1" outlineLevel="1">
      <c r="A70" s="64"/>
      <c r="B70" s="64"/>
      <c r="C70" s="109" t="s">
        <v>146</v>
      </c>
      <c r="D70" s="30"/>
      <c r="E70" s="31"/>
      <c r="F70" s="124"/>
      <c r="J70" s="32">
        <f>sum(J65:J69)</f>
        <v>0</v>
      </c>
      <c r="K70" s="8"/>
      <c r="L70" s="9"/>
    </row>
    <row r="71" hidden="1" outlineLevel="1">
      <c r="A71" s="64"/>
      <c r="B71" s="64"/>
      <c r="C71" s="109" t="s">
        <v>147</v>
      </c>
      <c r="D71" s="30"/>
      <c r="E71" s="31"/>
      <c r="F71" s="32">
        <f t="shared" ref="F71:I71" si="16">$J70*F$20</f>
        <v>0</v>
      </c>
      <c r="G71" s="32">
        <f t="shared" si="16"/>
        <v>0</v>
      </c>
      <c r="H71" s="32">
        <f t="shared" si="16"/>
        <v>0</v>
      </c>
      <c r="I71" s="32">
        <f t="shared" si="16"/>
        <v>0</v>
      </c>
      <c r="J71" s="32"/>
      <c r="K71" s="8"/>
      <c r="L71" s="9"/>
    </row>
    <row r="72" hidden="1" outlineLevel="1">
      <c r="A72" s="10"/>
      <c r="B72" s="112" t="s">
        <v>148</v>
      </c>
      <c r="C72" s="112" t="s">
        <v>149</v>
      </c>
      <c r="D72" s="113"/>
      <c r="E72" s="114"/>
      <c r="F72" s="125"/>
      <c r="G72" s="125"/>
      <c r="H72" s="125"/>
      <c r="I72" s="125"/>
      <c r="J72" s="126"/>
      <c r="K72" s="8" t="s">
        <v>150</v>
      </c>
      <c r="L72" s="9"/>
    </row>
    <row r="73" hidden="1" outlineLevel="1">
      <c r="A73" s="10"/>
      <c r="B73" s="10"/>
      <c r="D73" s="10" t="s">
        <v>149</v>
      </c>
      <c r="E73" s="29"/>
      <c r="F73" s="102"/>
      <c r="J73" s="26"/>
      <c r="K73" s="8"/>
      <c r="L73" s="9"/>
    </row>
    <row r="74" hidden="1" outlineLevel="1">
      <c r="A74" s="10"/>
      <c r="B74" s="10"/>
      <c r="C74" s="109"/>
      <c r="D74" s="484" t="s">
        <v>138</v>
      </c>
      <c r="E74" s="485"/>
      <c r="F74" s="77">
        <f t="shared" ref="F74:I74" si="17">F20</f>
        <v>0.6047859871</v>
      </c>
      <c r="G74" s="77">
        <f t="shared" si="17"/>
        <v>0.2177842312</v>
      </c>
      <c r="H74" s="77">
        <f t="shared" si="17"/>
        <v>0.1774297817</v>
      </c>
      <c r="I74" s="77">
        <f t="shared" si="17"/>
        <v>0</v>
      </c>
      <c r="J74" s="32"/>
      <c r="K74" s="8"/>
      <c r="L74" s="9"/>
    </row>
    <row r="75" hidden="1" outlineLevel="1">
      <c r="A75" s="10"/>
      <c r="B75" s="10"/>
      <c r="C75" s="71" t="s">
        <v>151</v>
      </c>
      <c r="D75" s="30"/>
      <c r="E75" s="31"/>
      <c r="F75" s="104">
        <f t="shared" ref="F75:I75" si="18">$J73*F74</f>
        <v>0</v>
      </c>
      <c r="G75" s="104">
        <f t="shared" si="18"/>
        <v>0</v>
      </c>
      <c r="H75" s="104">
        <f t="shared" si="18"/>
        <v>0</v>
      </c>
      <c r="I75" s="104">
        <f t="shared" si="18"/>
        <v>0</v>
      </c>
      <c r="J75" s="32"/>
      <c r="K75" s="8"/>
      <c r="L75" s="9"/>
    </row>
    <row r="76" hidden="1" outlineLevel="1">
      <c r="A76" s="24"/>
      <c r="B76" s="119" t="s">
        <v>152</v>
      </c>
      <c r="C76" s="119" t="s">
        <v>153</v>
      </c>
      <c r="D76" s="112"/>
      <c r="E76" s="114"/>
      <c r="F76" s="125">
        <f t="shared" ref="F76:I76" si="19">F35+F48+F54+F63+F71+F75</f>
        <v>197524.4482</v>
      </c>
      <c r="G76" s="125">
        <f t="shared" si="19"/>
        <v>48478.52868</v>
      </c>
      <c r="H76" s="125">
        <f t="shared" si="19"/>
        <v>37166.1831</v>
      </c>
      <c r="I76" s="125">
        <f t="shared" si="19"/>
        <v>0</v>
      </c>
      <c r="J76" s="125">
        <f>sum(F76:I76)</f>
        <v>283169.16</v>
      </c>
      <c r="K76" s="8"/>
      <c r="L76" s="9"/>
    </row>
    <row r="77">
      <c r="A77" s="24"/>
      <c r="B77" s="24"/>
      <c r="C77" s="84" t="s">
        <v>154</v>
      </c>
      <c r="D77" s="127"/>
      <c r="E77" s="128"/>
      <c r="F77" s="88">
        <f t="shared" ref="F77:I77" si="20">F76/F8</f>
        <v>3657.860152</v>
      </c>
      <c r="G77" s="88">
        <f t="shared" si="20"/>
        <v>584.0786588</v>
      </c>
      <c r="H77" s="88">
        <f t="shared" si="20"/>
        <v>16.77174327</v>
      </c>
      <c r="I77" s="89" t="str">
        <f t="shared" si="20"/>
        <v>#DIV/0!</v>
      </c>
      <c r="J77" s="32"/>
      <c r="K77" s="8"/>
      <c r="L77" s="9"/>
    </row>
    <row r="78">
      <c r="A78" s="10"/>
      <c r="B78" s="10"/>
      <c r="C78" s="129" t="s">
        <v>155</v>
      </c>
      <c r="F78" s="32">
        <f t="shared" ref="F78:J78" si="21">F18-F85-F109-F76</f>
        <v>2226.492469</v>
      </c>
      <c r="G78" s="32">
        <f t="shared" si="21"/>
        <v>25936.71415</v>
      </c>
      <c r="H78" s="32">
        <f t="shared" si="21"/>
        <v>19830.54339</v>
      </c>
      <c r="I78" s="32">
        <f t="shared" si="21"/>
        <v>0</v>
      </c>
      <c r="J78" s="32">
        <f t="shared" si="21"/>
        <v>47993.75</v>
      </c>
      <c r="K78" s="130" t="s">
        <v>156</v>
      </c>
      <c r="L78" s="9"/>
    </row>
    <row r="79">
      <c r="A79" s="10"/>
      <c r="B79" s="10"/>
      <c r="C79" s="129" t="s">
        <v>157</v>
      </c>
      <c r="F79" s="110"/>
      <c r="J79" s="26">
        <v>50000.0</v>
      </c>
      <c r="K79" s="8" t="s">
        <v>158</v>
      </c>
      <c r="L79" s="9"/>
    </row>
    <row r="80">
      <c r="A80" s="131"/>
      <c r="B80" s="131"/>
      <c r="C80" s="132" t="s">
        <v>159</v>
      </c>
      <c r="J80" s="32">
        <f>J78-J79</f>
        <v>-2006.25</v>
      </c>
      <c r="K80" s="8"/>
      <c r="L80" s="9"/>
    </row>
    <row r="81">
      <c r="A81" s="43" t="s">
        <v>47</v>
      </c>
      <c r="B81" s="44"/>
      <c r="C81" s="45"/>
      <c r="D81" s="43"/>
      <c r="E81" s="46"/>
      <c r="F81" s="47"/>
      <c r="K81" s="8" t="s">
        <v>48</v>
      </c>
      <c r="L81" s="9"/>
    </row>
    <row r="82" outlineLevel="1">
      <c r="A82" s="10"/>
      <c r="B82" s="10"/>
      <c r="C82" s="10"/>
      <c r="D82" s="10" t="s">
        <v>49</v>
      </c>
      <c r="E82" s="10"/>
      <c r="F82" s="26">
        <v>64021.72</v>
      </c>
      <c r="G82" s="26">
        <v>20569.64</v>
      </c>
      <c r="H82" s="26">
        <v>20387.88</v>
      </c>
      <c r="I82" s="26">
        <v>0.0</v>
      </c>
      <c r="J82" s="27"/>
      <c r="K82" s="8" t="s">
        <v>50</v>
      </c>
      <c r="L82" s="9"/>
    </row>
    <row r="83" outlineLevel="1">
      <c r="A83" s="24"/>
      <c r="B83" s="24"/>
      <c r="C83" s="24"/>
      <c r="D83" s="10" t="s">
        <v>51</v>
      </c>
      <c r="E83" s="25"/>
      <c r="F83" s="102">
        <v>0.0</v>
      </c>
      <c r="G83" s="102">
        <v>0.0</v>
      </c>
      <c r="H83" s="102">
        <v>0.0</v>
      </c>
      <c r="I83" s="102">
        <v>0.0</v>
      </c>
      <c r="J83" s="26">
        <v>5615.0</v>
      </c>
      <c r="K83" s="8"/>
      <c r="L83" s="9"/>
    </row>
    <row r="84" outlineLevel="1">
      <c r="A84" s="24"/>
      <c r="B84" s="24"/>
      <c r="C84" s="24"/>
      <c r="D84" s="488" t="s">
        <v>496</v>
      </c>
      <c r="E84" s="489"/>
      <c r="F84" s="490">
        <f t="shared" ref="F84:I84" si="22">F20</f>
        <v>0.6047859871</v>
      </c>
      <c r="G84" s="490">
        <f t="shared" si="22"/>
        <v>0.2177842312</v>
      </c>
      <c r="H84" s="490">
        <f t="shared" si="22"/>
        <v>0.1774297817</v>
      </c>
      <c r="I84" s="490">
        <f t="shared" si="22"/>
        <v>0</v>
      </c>
      <c r="J84" s="107"/>
      <c r="K84" s="8"/>
      <c r="L84" s="9"/>
    </row>
    <row r="85" outlineLevel="1">
      <c r="A85" s="24"/>
      <c r="B85" s="24"/>
      <c r="C85" s="48" t="s">
        <v>53</v>
      </c>
      <c r="D85" s="48"/>
      <c r="E85" s="49"/>
      <c r="F85" s="50">
        <f t="shared" ref="F85:I85" si="23">sum(F82:F83)+($J83*F84)</f>
        <v>67417.59332</v>
      </c>
      <c r="G85" s="50">
        <f t="shared" si="23"/>
        <v>21792.49846</v>
      </c>
      <c r="H85" s="50">
        <f t="shared" si="23"/>
        <v>21384.14822</v>
      </c>
      <c r="I85" s="50">
        <f t="shared" si="23"/>
        <v>0</v>
      </c>
      <c r="J85" s="491">
        <f>sum(F85:I85)</f>
        <v>110594.24</v>
      </c>
      <c r="K85" s="8"/>
      <c r="L85" s="9"/>
    </row>
    <row r="86">
      <c r="A86" s="24"/>
      <c r="B86" s="24"/>
      <c r="C86" s="51" t="s">
        <v>54</v>
      </c>
      <c r="D86" s="52"/>
      <c r="E86" s="53"/>
      <c r="F86" s="54">
        <f t="shared" ref="F86:I86" si="24">F85/F8</f>
        <v>1248.47395</v>
      </c>
      <c r="G86" s="54">
        <f t="shared" si="24"/>
        <v>262.5602224</v>
      </c>
      <c r="H86" s="54">
        <f t="shared" si="24"/>
        <v>9.649886383</v>
      </c>
      <c r="I86" s="56" t="str">
        <f t="shared" si="24"/>
        <v>#DIV/0!</v>
      </c>
      <c r="J86" s="27"/>
      <c r="K86" s="8"/>
      <c r="L86" s="9"/>
    </row>
    <row r="87">
      <c r="A87" s="10"/>
      <c r="B87" s="10"/>
      <c r="C87" s="10"/>
      <c r="D87" s="57"/>
      <c r="E87" s="58"/>
      <c r="F87" s="59"/>
      <c r="G87" s="18"/>
      <c r="H87" s="18"/>
      <c r="I87" s="18"/>
      <c r="J87" s="27"/>
      <c r="K87" s="8"/>
      <c r="L87" s="9"/>
    </row>
    <row r="88" collapsed="1">
      <c r="A88" s="60" t="s">
        <v>55</v>
      </c>
      <c r="B88" s="61"/>
      <c r="C88" s="61"/>
      <c r="D88" s="60"/>
      <c r="E88" s="62"/>
      <c r="F88" s="63"/>
      <c r="K88" s="8"/>
      <c r="L88" s="9"/>
    </row>
    <row r="89" hidden="1" outlineLevel="1">
      <c r="A89" s="64"/>
      <c r="B89" s="65" t="s">
        <v>24</v>
      </c>
      <c r="C89" s="66" t="s">
        <v>56</v>
      </c>
      <c r="D89" s="66"/>
      <c r="E89" s="67"/>
      <c r="F89" s="68"/>
      <c r="K89" s="8"/>
      <c r="L89" s="9"/>
    </row>
    <row r="90" hidden="1" outlineLevel="1">
      <c r="A90" s="64"/>
      <c r="B90" s="64"/>
      <c r="C90" s="64"/>
      <c r="D90" s="10" t="s">
        <v>497</v>
      </c>
      <c r="F90" s="69"/>
      <c r="J90" s="26"/>
      <c r="K90" s="8" t="s">
        <v>58</v>
      </c>
      <c r="L90" s="9"/>
    </row>
    <row r="91" hidden="1" outlineLevel="1">
      <c r="A91" s="64"/>
      <c r="B91" s="64"/>
      <c r="C91" s="64"/>
      <c r="D91" s="10" t="s">
        <v>59</v>
      </c>
      <c r="J91" s="26"/>
      <c r="K91" s="8" t="s">
        <v>60</v>
      </c>
      <c r="L91" s="9"/>
    </row>
    <row r="92" hidden="1" outlineLevel="1">
      <c r="A92" s="64"/>
      <c r="B92" s="64"/>
      <c r="C92" s="64"/>
      <c r="D92" s="10" t="s">
        <v>61</v>
      </c>
      <c r="J92" s="26"/>
      <c r="K92" s="8" t="s">
        <v>62</v>
      </c>
      <c r="L92" s="9"/>
    </row>
    <row r="93" hidden="1" outlineLevel="1">
      <c r="A93" s="64"/>
      <c r="B93" s="64"/>
      <c r="C93" s="64"/>
      <c r="D93" s="10" t="s">
        <v>63</v>
      </c>
      <c r="J93" s="26">
        <v>20194.0</v>
      </c>
      <c r="K93" s="8"/>
      <c r="L93" s="9"/>
    </row>
    <row r="94" hidden="1" outlineLevel="1">
      <c r="A94" s="64"/>
      <c r="B94" s="70" t="s">
        <v>64</v>
      </c>
      <c r="C94" s="30"/>
      <c r="D94" s="71"/>
      <c r="E94" s="30"/>
      <c r="F94" s="72"/>
      <c r="J94" s="32">
        <f>sum(J90:J93)</f>
        <v>20194</v>
      </c>
      <c r="K94" s="8"/>
      <c r="L94" s="9"/>
    </row>
    <row r="95" hidden="1" outlineLevel="1">
      <c r="A95" s="64"/>
      <c r="B95" s="65" t="s">
        <v>30</v>
      </c>
      <c r="C95" s="65" t="s">
        <v>65</v>
      </c>
      <c r="D95" s="66"/>
      <c r="E95" s="67"/>
      <c r="F95" s="73"/>
      <c r="K95" s="8"/>
      <c r="L95" s="9"/>
    </row>
    <row r="96" hidden="1" outlineLevel="1">
      <c r="A96" s="64"/>
      <c r="B96" s="64"/>
      <c r="C96" s="64"/>
      <c r="D96" s="10" t="s">
        <v>66</v>
      </c>
      <c r="F96" s="69"/>
      <c r="J96" s="26">
        <v>16097.0</v>
      </c>
      <c r="K96" s="8" t="s">
        <v>67</v>
      </c>
      <c r="L96" s="9"/>
    </row>
    <row r="97" hidden="1" outlineLevel="1">
      <c r="A97" s="64"/>
      <c r="B97" s="64"/>
      <c r="C97" s="64"/>
      <c r="D97" s="10" t="s">
        <v>68</v>
      </c>
      <c r="J97" s="26">
        <v>0.0</v>
      </c>
      <c r="K97" s="8" t="s">
        <v>69</v>
      </c>
      <c r="L97" s="9"/>
    </row>
    <row r="98" hidden="1" outlineLevel="1">
      <c r="A98" s="64"/>
      <c r="B98" s="64"/>
      <c r="C98" s="64"/>
      <c r="D98" s="10" t="s">
        <v>70</v>
      </c>
      <c r="J98" s="26">
        <v>500.0</v>
      </c>
      <c r="K98" s="8" t="s">
        <v>71</v>
      </c>
      <c r="L98" s="9"/>
    </row>
    <row r="99" hidden="1" outlineLevel="1">
      <c r="A99" s="64"/>
      <c r="B99" s="64"/>
      <c r="C99" s="64"/>
      <c r="D99" s="10" t="s">
        <v>72</v>
      </c>
      <c r="J99" s="26">
        <v>13854.0</v>
      </c>
      <c r="K99" s="8"/>
      <c r="L99" s="9"/>
    </row>
    <row r="100" hidden="1" outlineLevel="1">
      <c r="A100" s="64"/>
      <c r="B100" s="64"/>
      <c r="C100" s="64"/>
      <c r="D100" s="10" t="s">
        <v>73</v>
      </c>
      <c r="J100" s="26">
        <v>2688.0</v>
      </c>
      <c r="K100" s="8" t="s">
        <v>74</v>
      </c>
      <c r="L100" s="9"/>
    </row>
    <row r="101" hidden="1" outlineLevel="1">
      <c r="A101" s="64"/>
      <c r="B101" s="64"/>
      <c r="C101" s="10"/>
      <c r="D101" s="10" t="s">
        <v>75</v>
      </c>
      <c r="J101" s="26">
        <v>775.0</v>
      </c>
      <c r="K101" s="8" t="s">
        <v>76</v>
      </c>
      <c r="L101" s="9"/>
    </row>
    <row r="102" hidden="1" outlineLevel="1">
      <c r="A102" s="64"/>
      <c r="B102" s="64"/>
      <c r="C102" s="10"/>
      <c r="D102" s="10" t="s">
        <v>77</v>
      </c>
      <c r="J102" s="26">
        <v>1953.0</v>
      </c>
      <c r="K102" s="8"/>
      <c r="L102" s="9"/>
    </row>
    <row r="103" hidden="1" outlineLevel="1">
      <c r="A103" s="64"/>
      <c r="B103" s="64"/>
      <c r="C103" s="10"/>
      <c r="D103" s="10" t="s">
        <v>78</v>
      </c>
      <c r="J103" s="26">
        <v>1500.0</v>
      </c>
      <c r="K103" s="8" t="s">
        <v>79</v>
      </c>
      <c r="L103" s="9"/>
    </row>
    <row r="104" hidden="1" outlineLevel="1">
      <c r="A104" s="64"/>
      <c r="B104" s="64"/>
      <c r="C104" s="10"/>
      <c r="D104" s="10" t="s">
        <v>80</v>
      </c>
      <c r="J104" s="26">
        <v>18341.0</v>
      </c>
      <c r="K104" s="8"/>
      <c r="L104" s="9"/>
    </row>
    <row r="105" hidden="1" outlineLevel="1">
      <c r="A105" s="24"/>
      <c r="B105" s="24"/>
      <c r="C105" s="10" t="s">
        <v>81</v>
      </c>
      <c r="D105" s="29"/>
      <c r="J105" s="32">
        <f>sum(J96:J104)</f>
        <v>55708</v>
      </c>
      <c r="K105" s="8"/>
      <c r="L105" s="9"/>
    </row>
    <row r="106" hidden="1" outlineLevel="1">
      <c r="A106" s="24"/>
      <c r="B106" s="71" t="s">
        <v>82</v>
      </c>
      <c r="C106" s="71"/>
      <c r="D106" s="31"/>
      <c r="E106" s="30"/>
      <c r="F106" s="72"/>
      <c r="J106" s="32">
        <f>sum(J94,J105)</f>
        <v>75902</v>
      </c>
      <c r="K106" s="8"/>
      <c r="L106" s="9"/>
    </row>
    <row r="107" hidden="1" outlineLevel="1">
      <c r="A107" s="74"/>
      <c r="B107" s="74"/>
      <c r="C107" s="75"/>
      <c r="D107" s="75" t="s">
        <v>83</v>
      </c>
      <c r="E107" s="76"/>
      <c r="F107" s="77">
        <f t="shared" ref="F107:I107" si="25">F20</f>
        <v>0.6047859871</v>
      </c>
      <c r="G107" s="77">
        <f t="shared" si="25"/>
        <v>0.2177842312</v>
      </c>
      <c r="H107" s="77">
        <f t="shared" si="25"/>
        <v>0.1774297817</v>
      </c>
      <c r="I107" s="77">
        <f t="shared" si="25"/>
        <v>0</v>
      </c>
      <c r="J107" s="78"/>
      <c r="K107" s="79"/>
      <c r="L107" s="80"/>
      <c r="M107" s="81"/>
      <c r="N107" s="81"/>
      <c r="O107" s="81"/>
      <c r="P107" s="81"/>
      <c r="Q107" s="81"/>
      <c r="R107" s="81"/>
      <c r="S107" s="81"/>
      <c r="T107" s="81"/>
      <c r="U107" s="81"/>
      <c r="V107" s="81"/>
      <c r="W107" s="81"/>
      <c r="X107" s="81"/>
      <c r="Y107" s="81"/>
      <c r="Z107" s="81"/>
      <c r="AA107" s="81"/>
      <c r="AB107" s="81"/>
      <c r="AC107" s="81"/>
      <c r="AD107" s="81"/>
      <c r="AE107" s="81"/>
    </row>
    <row r="108" hidden="1" outlineLevel="1">
      <c r="A108" s="74"/>
      <c r="B108" s="74"/>
      <c r="C108" s="78"/>
      <c r="D108" s="10" t="s">
        <v>46</v>
      </c>
      <c r="E108" s="82"/>
      <c r="F108" s="42">
        <f>sum(F107:I107)</f>
        <v>1</v>
      </c>
      <c r="G108" s="83"/>
      <c r="H108" s="83"/>
      <c r="I108" s="83"/>
      <c r="J108" s="78"/>
      <c r="K108" s="79"/>
      <c r="L108" s="80"/>
      <c r="M108" s="81"/>
      <c r="N108" s="81"/>
      <c r="O108" s="81"/>
      <c r="P108" s="81"/>
      <c r="Q108" s="81"/>
      <c r="R108" s="81"/>
      <c r="S108" s="81"/>
      <c r="T108" s="81"/>
      <c r="U108" s="81"/>
      <c r="V108" s="81"/>
      <c r="W108" s="81"/>
      <c r="X108" s="81"/>
      <c r="Y108" s="81"/>
      <c r="Z108" s="81"/>
      <c r="AA108" s="81"/>
      <c r="AB108" s="81"/>
      <c r="AC108" s="81"/>
      <c r="AD108" s="81"/>
      <c r="AE108" s="81"/>
    </row>
    <row r="109" hidden="1" outlineLevel="1">
      <c r="A109" s="24"/>
      <c r="B109" s="71" t="s">
        <v>84</v>
      </c>
      <c r="C109" s="71"/>
      <c r="D109" s="31"/>
      <c r="E109" s="30"/>
      <c r="F109" s="32">
        <f t="shared" ref="F109:I109" si="26">$J106*F107</f>
        <v>45904.46599</v>
      </c>
      <c r="G109" s="32">
        <f t="shared" si="26"/>
        <v>16530.25872</v>
      </c>
      <c r="H109" s="32">
        <f t="shared" si="26"/>
        <v>13467.27529</v>
      </c>
      <c r="I109" s="32">
        <f t="shared" si="26"/>
        <v>0</v>
      </c>
      <c r="J109" s="491">
        <f>sum(F109:I109)</f>
        <v>75902</v>
      </c>
      <c r="K109" s="8" t="s">
        <v>85</v>
      </c>
      <c r="L109" s="9"/>
    </row>
    <row r="110">
      <c r="A110" s="24"/>
      <c r="B110" s="84" t="s">
        <v>86</v>
      </c>
      <c r="C110" s="85"/>
      <c r="D110" s="86"/>
      <c r="E110" s="87"/>
      <c r="F110" s="88">
        <f t="shared" ref="F110:I110" si="27">F109/F$8</f>
        <v>850.0827035</v>
      </c>
      <c r="G110" s="88">
        <f t="shared" si="27"/>
        <v>199.1597436</v>
      </c>
      <c r="H110" s="88">
        <f t="shared" si="27"/>
        <v>6.077290295</v>
      </c>
      <c r="I110" s="89" t="str">
        <f t="shared" si="27"/>
        <v>#DIV/0!</v>
      </c>
      <c r="J110" s="75"/>
      <c r="K110" s="91" t="s">
        <v>87</v>
      </c>
      <c r="L110" s="92"/>
      <c r="M110" s="93"/>
      <c r="N110" s="93"/>
      <c r="O110" s="93"/>
      <c r="P110" s="93"/>
      <c r="Q110" s="93"/>
      <c r="R110" s="93"/>
      <c r="S110" s="93"/>
      <c r="T110" s="93"/>
      <c r="U110" s="93"/>
      <c r="V110" s="93"/>
      <c r="W110" s="93"/>
      <c r="X110" s="93"/>
      <c r="Y110" s="93"/>
      <c r="Z110" s="93"/>
      <c r="AA110" s="93"/>
      <c r="AB110" s="93"/>
      <c r="AC110" s="93"/>
      <c r="AD110" s="93"/>
      <c r="AE110" s="93"/>
    </row>
    <row r="111">
      <c r="A111" s="10"/>
      <c r="B111" s="10"/>
      <c r="C111" s="10"/>
      <c r="D111" s="24"/>
      <c r="E111" s="25"/>
      <c r="F111" s="94"/>
      <c r="K111" s="8"/>
      <c r="L111" s="9"/>
    </row>
    <row r="112">
      <c r="A112" s="131"/>
      <c r="B112" s="131"/>
      <c r="D112" s="131"/>
      <c r="E112" s="133"/>
      <c r="F112" s="13"/>
      <c r="G112" s="13"/>
      <c r="H112" s="13"/>
      <c r="I112" s="13"/>
      <c r="J112" s="13"/>
      <c r="K112" s="8"/>
      <c r="L112" s="9"/>
    </row>
    <row r="113">
      <c r="A113" s="131"/>
      <c r="B113" s="131"/>
      <c r="D113" s="131"/>
      <c r="E113" s="133"/>
      <c r="F113" s="13"/>
      <c r="G113" s="13"/>
      <c r="H113" s="13"/>
      <c r="I113" s="13"/>
      <c r="J113" s="13"/>
      <c r="K113" s="8"/>
      <c r="L113" s="9"/>
    </row>
    <row r="114">
      <c r="A114" s="134" t="s">
        <v>160</v>
      </c>
      <c r="B114" s="134"/>
      <c r="C114" s="135"/>
      <c r="D114" s="134"/>
      <c r="E114" s="136"/>
      <c r="F114" s="137"/>
      <c r="G114" s="137"/>
      <c r="H114" s="137"/>
      <c r="I114" s="137"/>
      <c r="J114" s="137"/>
      <c r="K114" s="8"/>
      <c r="L114" s="9"/>
    </row>
    <row r="115">
      <c r="A115" s="10"/>
      <c r="B115" s="10"/>
      <c r="C115" s="10"/>
      <c r="D115" s="10"/>
      <c r="E115" s="29"/>
      <c r="F115" s="13"/>
      <c r="G115" s="13"/>
      <c r="H115" s="13"/>
      <c r="I115" s="13"/>
      <c r="J115" s="13"/>
      <c r="K115" s="8"/>
      <c r="L115" s="9"/>
    </row>
    <row r="116">
      <c r="A116" s="24"/>
      <c r="B116" s="24"/>
      <c r="C116" s="24"/>
      <c r="D116" s="24"/>
      <c r="E116" s="25"/>
      <c r="F116" s="13"/>
      <c r="G116" s="13"/>
      <c r="H116" s="13"/>
      <c r="I116" s="13"/>
      <c r="J116" s="13"/>
      <c r="K116" s="8"/>
      <c r="L116" s="9"/>
    </row>
    <row r="117">
      <c r="A117" s="10"/>
      <c r="B117" s="10"/>
      <c r="C117" s="10"/>
      <c r="D117" s="10"/>
      <c r="E117" s="29"/>
      <c r="F117" s="13"/>
      <c r="G117" s="13"/>
      <c r="H117" s="13"/>
      <c r="I117" s="13"/>
      <c r="J117" s="13"/>
      <c r="K117" s="8"/>
      <c r="L117" s="9"/>
    </row>
    <row r="118">
      <c r="A118" s="10"/>
      <c r="B118" s="10"/>
      <c r="C118" s="10"/>
      <c r="D118" s="10"/>
      <c r="E118" s="29"/>
      <c r="F118" s="13"/>
      <c r="G118" s="13"/>
      <c r="H118" s="13"/>
      <c r="I118" s="13"/>
      <c r="J118" s="13"/>
      <c r="K118" s="8"/>
      <c r="L118" s="9"/>
    </row>
    <row r="119">
      <c r="A119" s="10"/>
      <c r="B119" s="10"/>
      <c r="C119" s="10"/>
      <c r="D119" s="10"/>
      <c r="E119" s="29"/>
      <c r="F119" s="13"/>
      <c r="G119" s="13"/>
      <c r="H119" s="13"/>
      <c r="I119" s="13"/>
      <c r="J119" s="13"/>
      <c r="K119" s="8"/>
      <c r="L119" s="9"/>
    </row>
    <row r="120">
      <c r="A120" s="10"/>
      <c r="B120" s="10"/>
      <c r="C120" s="10"/>
      <c r="D120" s="10"/>
      <c r="E120" s="29"/>
      <c r="F120" s="13"/>
      <c r="G120" s="13"/>
      <c r="H120" s="13"/>
      <c r="I120" s="13"/>
      <c r="J120" s="13"/>
      <c r="K120" s="8"/>
      <c r="L120" s="9"/>
    </row>
    <row r="121">
      <c r="A121" s="10"/>
      <c r="B121" s="10"/>
      <c r="C121" s="10"/>
      <c r="D121" s="10"/>
      <c r="E121" s="29"/>
      <c r="F121" s="13"/>
      <c r="G121" s="13"/>
      <c r="H121" s="13"/>
      <c r="I121" s="13"/>
      <c r="J121" s="13"/>
      <c r="K121" s="8"/>
      <c r="L121" s="9"/>
    </row>
    <row r="122">
      <c r="A122" s="10"/>
      <c r="B122" s="10"/>
      <c r="C122" s="10"/>
      <c r="D122" s="10"/>
      <c r="E122" s="29"/>
      <c r="F122" s="13"/>
      <c r="G122" s="13"/>
      <c r="H122" s="13"/>
      <c r="I122" s="13"/>
      <c r="J122" s="13"/>
      <c r="K122" s="8"/>
      <c r="L122" s="9"/>
    </row>
    <row r="123">
      <c r="A123" s="10"/>
      <c r="B123" s="10"/>
      <c r="C123" s="10"/>
      <c r="D123" s="10"/>
      <c r="E123" s="29"/>
      <c r="F123" s="13"/>
      <c r="G123" s="13"/>
      <c r="H123" s="13"/>
      <c r="I123" s="13"/>
      <c r="J123" s="13"/>
      <c r="K123" s="8"/>
      <c r="L123" s="9"/>
    </row>
    <row r="124">
      <c r="A124" s="10"/>
      <c r="B124" s="10"/>
      <c r="C124" s="10"/>
      <c r="D124" s="10"/>
      <c r="E124" s="29"/>
      <c r="F124" s="13"/>
      <c r="G124" s="13"/>
      <c r="H124" s="13"/>
      <c r="I124" s="13"/>
      <c r="J124" s="13"/>
      <c r="K124" s="8"/>
      <c r="L124" s="9"/>
    </row>
    <row r="125">
      <c r="A125" s="10"/>
      <c r="B125" s="10"/>
      <c r="C125" s="10"/>
      <c r="D125" s="10"/>
      <c r="E125" s="29"/>
      <c r="F125" s="13"/>
      <c r="G125" s="13"/>
      <c r="H125" s="13"/>
      <c r="I125" s="13"/>
      <c r="J125" s="13"/>
      <c r="K125" s="8"/>
      <c r="L125" s="9"/>
    </row>
    <row r="126">
      <c r="A126" s="10"/>
      <c r="B126" s="10"/>
      <c r="C126" s="10"/>
      <c r="D126" s="10"/>
      <c r="E126" s="29"/>
      <c r="F126" s="13"/>
      <c r="G126" s="13"/>
      <c r="H126" s="13"/>
      <c r="I126" s="13"/>
      <c r="J126" s="13"/>
      <c r="K126" s="8"/>
      <c r="L126" s="9"/>
    </row>
    <row r="127">
      <c r="A127" s="10"/>
      <c r="B127" s="10"/>
      <c r="C127" s="10"/>
      <c r="D127" s="10"/>
      <c r="E127" s="29"/>
      <c r="F127" s="13"/>
      <c r="G127" s="13"/>
      <c r="H127" s="13"/>
      <c r="I127" s="13"/>
      <c r="J127" s="13"/>
      <c r="K127" s="8"/>
      <c r="L127" s="9"/>
    </row>
    <row r="128">
      <c r="A128" s="10"/>
      <c r="B128" s="10"/>
      <c r="C128" s="10"/>
      <c r="D128" s="10"/>
      <c r="E128" s="29"/>
      <c r="F128" s="13"/>
      <c r="G128" s="13"/>
      <c r="H128" s="13"/>
      <c r="I128" s="13"/>
      <c r="J128" s="13"/>
      <c r="K128" s="8"/>
      <c r="L128" s="9"/>
    </row>
    <row r="129">
      <c r="A129" s="10"/>
      <c r="B129" s="10"/>
      <c r="C129" s="10"/>
      <c r="D129" s="10"/>
      <c r="E129" s="29"/>
      <c r="F129" s="13"/>
      <c r="G129" s="13"/>
      <c r="H129" s="13"/>
      <c r="I129" s="13"/>
      <c r="J129" s="13"/>
      <c r="K129" s="8"/>
      <c r="L129" s="9"/>
    </row>
    <row r="130">
      <c r="A130" s="10"/>
      <c r="B130" s="10"/>
      <c r="C130" s="10"/>
      <c r="D130" s="10"/>
      <c r="E130" s="29"/>
      <c r="F130" s="13"/>
      <c r="G130" s="13"/>
      <c r="H130" s="13"/>
      <c r="I130" s="13"/>
      <c r="J130" s="13"/>
      <c r="K130" s="8"/>
      <c r="L130" s="9"/>
    </row>
    <row r="131">
      <c r="A131" s="10"/>
      <c r="B131" s="10"/>
      <c r="C131" s="10"/>
      <c r="D131" s="10"/>
      <c r="E131" s="29"/>
      <c r="F131" s="13"/>
      <c r="G131" s="13"/>
      <c r="H131" s="13"/>
      <c r="I131" s="13"/>
      <c r="J131" s="13"/>
      <c r="K131" s="8"/>
      <c r="L131" s="9"/>
    </row>
    <row r="132">
      <c r="A132" s="10"/>
      <c r="B132" s="10"/>
      <c r="C132" s="10"/>
      <c r="D132" s="10"/>
      <c r="E132" s="29"/>
      <c r="F132" s="13"/>
      <c r="G132" s="13"/>
      <c r="H132" s="13"/>
      <c r="I132" s="13"/>
      <c r="J132" s="13"/>
      <c r="K132" s="8"/>
      <c r="L132" s="9"/>
    </row>
    <row r="133">
      <c r="A133" s="10"/>
      <c r="B133" s="10"/>
      <c r="C133" s="10"/>
      <c r="D133" s="10"/>
      <c r="E133" s="29"/>
      <c r="F133" s="13"/>
      <c r="G133" s="13"/>
      <c r="H133" s="13"/>
      <c r="I133" s="13"/>
      <c r="J133" s="13"/>
      <c r="K133" s="8"/>
      <c r="L133" s="9"/>
    </row>
    <row r="134">
      <c r="A134" s="10"/>
      <c r="B134" s="10"/>
      <c r="C134" s="10"/>
      <c r="D134" s="10"/>
      <c r="E134" s="29"/>
      <c r="F134" s="13"/>
      <c r="G134" s="13"/>
      <c r="H134" s="13"/>
      <c r="I134" s="13"/>
      <c r="J134" s="13"/>
      <c r="K134" s="8"/>
      <c r="L134" s="9"/>
    </row>
    <row r="135">
      <c r="A135" s="10"/>
      <c r="B135" s="10"/>
      <c r="C135" s="10"/>
      <c r="D135" s="10"/>
      <c r="E135" s="29"/>
      <c r="F135" s="13"/>
      <c r="G135" s="13"/>
      <c r="H135" s="13"/>
      <c r="I135" s="13"/>
      <c r="J135" s="13"/>
      <c r="K135" s="8"/>
      <c r="L135" s="9"/>
    </row>
    <row r="136">
      <c r="A136" s="10"/>
      <c r="B136" s="10"/>
      <c r="C136" s="10"/>
      <c r="D136" s="10"/>
      <c r="E136" s="29"/>
      <c r="F136" s="13"/>
      <c r="G136" s="13"/>
      <c r="H136" s="13"/>
      <c r="I136" s="13"/>
      <c r="J136" s="13"/>
      <c r="K136" s="8"/>
      <c r="L136" s="9"/>
    </row>
    <row r="137">
      <c r="A137" s="10"/>
      <c r="B137" s="10"/>
      <c r="C137" s="10"/>
      <c r="D137" s="10"/>
      <c r="E137" s="29"/>
      <c r="F137" s="13"/>
      <c r="G137" s="13"/>
      <c r="H137" s="13"/>
      <c r="I137" s="13"/>
      <c r="J137" s="13"/>
      <c r="K137" s="8"/>
      <c r="L137" s="9"/>
    </row>
    <row r="138">
      <c r="A138" s="10"/>
      <c r="B138" s="10"/>
      <c r="C138" s="10"/>
      <c r="D138" s="10"/>
      <c r="E138" s="29"/>
      <c r="F138" s="13"/>
      <c r="G138" s="13"/>
      <c r="H138" s="13"/>
      <c r="I138" s="13"/>
      <c r="J138" s="13"/>
      <c r="K138" s="8"/>
      <c r="L138" s="9"/>
    </row>
    <row r="139">
      <c r="A139" s="10"/>
      <c r="B139" s="10"/>
      <c r="C139" s="10"/>
      <c r="D139" s="10"/>
      <c r="E139" s="29"/>
      <c r="F139" s="13"/>
      <c r="G139" s="13"/>
      <c r="H139" s="13"/>
      <c r="I139" s="13"/>
      <c r="J139" s="13"/>
      <c r="K139" s="8"/>
      <c r="L139" s="9"/>
    </row>
    <row r="140">
      <c r="A140" s="10"/>
      <c r="B140" s="10"/>
      <c r="C140" s="10"/>
      <c r="D140" s="10"/>
      <c r="E140" s="29"/>
      <c r="F140" s="13"/>
      <c r="G140" s="13"/>
      <c r="H140" s="13"/>
      <c r="I140" s="13"/>
      <c r="J140" s="13"/>
      <c r="K140" s="8"/>
      <c r="L140" s="9"/>
    </row>
    <row r="141">
      <c r="A141" s="10"/>
      <c r="B141" s="10"/>
      <c r="C141" s="10"/>
      <c r="D141" s="10"/>
      <c r="E141" s="29"/>
      <c r="F141" s="13"/>
      <c r="G141" s="13"/>
      <c r="H141" s="13"/>
      <c r="I141" s="13"/>
      <c r="J141" s="13"/>
      <c r="K141" s="8"/>
      <c r="L141" s="9"/>
    </row>
    <row r="142">
      <c r="A142" s="10"/>
      <c r="B142" s="10"/>
      <c r="C142" s="10"/>
      <c r="D142" s="10"/>
      <c r="E142" s="29"/>
      <c r="F142" s="13"/>
      <c r="G142" s="13"/>
      <c r="H142" s="13"/>
      <c r="I142" s="13"/>
      <c r="J142" s="13"/>
      <c r="K142" s="8"/>
      <c r="L142" s="9"/>
    </row>
    <row r="143">
      <c r="A143" s="10"/>
      <c r="B143" s="10"/>
      <c r="C143" s="10"/>
      <c r="D143" s="10"/>
      <c r="E143" s="29"/>
      <c r="F143" s="13"/>
      <c r="G143" s="13"/>
      <c r="H143" s="13"/>
      <c r="I143" s="13"/>
      <c r="J143" s="13"/>
      <c r="K143" s="8"/>
      <c r="L143" s="9"/>
    </row>
    <row r="144">
      <c r="A144" s="10"/>
      <c r="B144" s="10"/>
      <c r="C144" s="10"/>
      <c r="D144" s="10"/>
      <c r="E144" s="29"/>
      <c r="F144" s="13"/>
      <c r="G144" s="13"/>
      <c r="H144" s="13"/>
      <c r="I144" s="13"/>
      <c r="J144" s="13"/>
      <c r="K144" s="8"/>
      <c r="L144" s="9"/>
    </row>
    <row r="145">
      <c r="A145" s="10"/>
      <c r="B145" s="10"/>
      <c r="C145" s="10"/>
      <c r="D145" s="10"/>
      <c r="E145" s="29"/>
      <c r="F145" s="13"/>
      <c r="G145" s="13"/>
      <c r="H145" s="13"/>
      <c r="I145" s="13"/>
      <c r="J145" s="13"/>
      <c r="K145" s="8"/>
      <c r="L145" s="9"/>
    </row>
    <row r="146">
      <c r="A146" s="10"/>
      <c r="B146" s="10"/>
      <c r="C146" s="10"/>
      <c r="D146" s="10"/>
      <c r="E146" s="29"/>
      <c r="F146" s="13"/>
      <c r="G146" s="13"/>
      <c r="H146" s="13"/>
      <c r="I146" s="13"/>
      <c r="J146" s="13"/>
      <c r="K146" s="8"/>
      <c r="L146" s="9"/>
    </row>
    <row r="147">
      <c r="A147" s="10"/>
      <c r="B147" s="10"/>
      <c r="C147" s="10"/>
      <c r="D147" s="10"/>
      <c r="E147" s="29"/>
      <c r="F147" s="13"/>
      <c r="G147" s="13"/>
      <c r="H147" s="13"/>
      <c r="I147" s="13"/>
      <c r="J147" s="13"/>
      <c r="K147" s="8"/>
      <c r="L147" s="9"/>
    </row>
    <row r="148">
      <c r="A148" s="10"/>
      <c r="B148" s="10"/>
      <c r="C148" s="10"/>
      <c r="D148" s="10"/>
      <c r="E148" s="29"/>
      <c r="F148" s="13"/>
      <c r="G148" s="13"/>
      <c r="H148" s="13"/>
      <c r="I148" s="13"/>
      <c r="J148" s="13"/>
      <c r="K148" s="8"/>
      <c r="L148" s="9"/>
    </row>
    <row r="149">
      <c r="A149" s="10"/>
      <c r="B149" s="10"/>
      <c r="C149" s="10"/>
      <c r="D149" s="10"/>
      <c r="E149" s="29"/>
      <c r="F149" s="13"/>
      <c r="G149" s="13"/>
      <c r="H149" s="13"/>
      <c r="I149" s="13"/>
      <c r="J149" s="13"/>
      <c r="K149" s="8"/>
      <c r="L149" s="9"/>
    </row>
    <row r="150">
      <c r="A150" s="10"/>
      <c r="B150" s="10"/>
      <c r="C150" s="10"/>
      <c r="D150" s="10"/>
      <c r="E150" s="29"/>
      <c r="F150" s="13"/>
      <c r="G150" s="13"/>
      <c r="H150" s="13"/>
      <c r="I150" s="13"/>
      <c r="J150" s="13"/>
      <c r="K150" s="8"/>
      <c r="L150" s="9"/>
    </row>
    <row r="151">
      <c r="A151" s="10"/>
      <c r="B151" s="10"/>
      <c r="C151" s="10"/>
      <c r="D151" s="10"/>
      <c r="E151" s="29"/>
      <c r="F151" s="13"/>
      <c r="G151" s="13"/>
      <c r="H151" s="13"/>
      <c r="I151" s="13"/>
      <c r="J151" s="13"/>
      <c r="K151" s="8"/>
      <c r="L151" s="9"/>
    </row>
    <row r="152">
      <c r="A152" s="10"/>
      <c r="B152" s="10"/>
      <c r="C152" s="10"/>
      <c r="D152" s="10"/>
      <c r="E152" s="29"/>
      <c r="F152" s="13"/>
      <c r="G152" s="13"/>
      <c r="H152" s="13"/>
      <c r="I152" s="13"/>
      <c r="J152" s="13"/>
      <c r="K152" s="8"/>
      <c r="L152" s="9"/>
    </row>
    <row r="153">
      <c r="A153" s="10"/>
      <c r="B153" s="10"/>
      <c r="C153" s="10"/>
      <c r="D153" s="10"/>
      <c r="E153" s="29"/>
      <c r="F153" s="13"/>
      <c r="G153" s="13"/>
      <c r="H153" s="13"/>
      <c r="I153" s="13"/>
      <c r="J153" s="13"/>
      <c r="K153" s="8"/>
      <c r="L153" s="9"/>
    </row>
    <row r="154">
      <c r="A154" s="10"/>
      <c r="B154" s="10"/>
      <c r="C154" s="10"/>
      <c r="D154" s="10"/>
      <c r="E154" s="29"/>
      <c r="F154" s="13"/>
      <c r="G154" s="13"/>
      <c r="H154" s="13"/>
      <c r="I154" s="13"/>
      <c r="J154" s="13"/>
      <c r="K154" s="8"/>
      <c r="L154" s="9"/>
    </row>
    <row r="155">
      <c r="A155" s="10"/>
      <c r="B155" s="10"/>
      <c r="C155" s="10"/>
      <c r="D155" s="10"/>
      <c r="E155" s="29"/>
      <c r="F155" s="13"/>
      <c r="G155" s="13"/>
      <c r="H155" s="13"/>
      <c r="I155" s="13"/>
      <c r="J155" s="13"/>
      <c r="K155" s="8"/>
      <c r="L155" s="9"/>
    </row>
    <row r="156">
      <c r="A156" s="10"/>
      <c r="B156" s="10"/>
      <c r="C156" s="10"/>
      <c r="D156" s="10"/>
      <c r="E156" s="29"/>
      <c r="F156" s="13"/>
      <c r="G156" s="13"/>
      <c r="H156" s="13"/>
      <c r="I156" s="13"/>
      <c r="J156" s="13"/>
      <c r="K156" s="8"/>
      <c r="L156" s="9"/>
    </row>
    <row r="157">
      <c r="A157" s="10"/>
      <c r="B157" s="10"/>
      <c r="C157" s="10"/>
      <c r="D157" s="10"/>
      <c r="E157" s="29"/>
      <c r="F157" s="13"/>
      <c r="G157" s="13"/>
      <c r="H157" s="13"/>
      <c r="I157" s="13"/>
      <c r="J157" s="13"/>
      <c r="K157" s="8"/>
      <c r="L157" s="9"/>
    </row>
    <row r="158">
      <c r="A158" s="10"/>
      <c r="B158" s="10"/>
      <c r="C158" s="10"/>
      <c r="D158" s="10"/>
      <c r="E158" s="29"/>
      <c r="F158" s="13"/>
      <c r="G158" s="13"/>
      <c r="H158" s="13"/>
      <c r="I158" s="13"/>
      <c r="J158" s="13"/>
      <c r="K158" s="8"/>
      <c r="L158" s="9"/>
    </row>
    <row r="159">
      <c r="A159" s="10"/>
      <c r="B159" s="10"/>
      <c r="C159" s="10"/>
      <c r="D159" s="10"/>
      <c r="E159" s="29"/>
      <c r="F159" s="13"/>
      <c r="G159" s="13"/>
      <c r="H159" s="13"/>
      <c r="I159" s="13"/>
      <c r="J159" s="13"/>
      <c r="K159" s="8"/>
      <c r="L159" s="9"/>
    </row>
    <row r="160">
      <c r="A160" s="10"/>
      <c r="B160" s="10"/>
      <c r="C160" s="10"/>
      <c r="D160" s="10"/>
      <c r="E160" s="29"/>
      <c r="F160" s="13"/>
      <c r="G160" s="13"/>
      <c r="H160" s="13"/>
      <c r="I160" s="13"/>
      <c r="J160" s="13"/>
      <c r="K160" s="8"/>
      <c r="L160" s="9"/>
    </row>
    <row r="161">
      <c r="A161" s="10"/>
      <c r="B161" s="10"/>
      <c r="C161" s="10"/>
      <c r="D161" s="10"/>
      <c r="E161" s="29"/>
      <c r="F161" s="13"/>
      <c r="G161" s="13"/>
      <c r="H161" s="13"/>
      <c r="I161" s="13"/>
      <c r="J161" s="13"/>
      <c r="K161" s="8"/>
      <c r="L161" s="9"/>
    </row>
    <row r="162">
      <c r="A162" s="10"/>
      <c r="B162" s="10"/>
      <c r="C162" s="10"/>
      <c r="D162" s="10"/>
      <c r="E162" s="29"/>
      <c r="F162" s="13"/>
      <c r="G162" s="13"/>
      <c r="H162" s="13"/>
      <c r="I162" s="13"/>
      <c r="J162" s="13"/>
      <c r="K162" s="8"/>
      <c r="L162" s="9"/>
    </row>
    <row r="163">
      <c r="A163" s="10"/>
      <c r="B163" s="10"/>
      <c r="C163" s="10"/>
      <c r="D163" s="10"/>
      <c r="E163" s="29"/>
      <c r="F163" s="13"/>
      <c r="G163" s="13"/>
      <c r="H163" s="13"/>
      <c r="I163" s="13"/>
      <c r="J163" s="13"/>
      <c r="K163" s="8"/>
      <c r="L163" s="9"/>
    </row>
    <row r="164">
      <c r="A164" s="10"/>
      <c r="B164" s="10"/>
      <c r="C164" s="10"/>
      <c r="D164" s="10"/>
      <c r="E164" s="29"/>
      <c r="F164" s="13"/>
      <c r="G164" s="13"/>
      <c r="H164" s="13"/>
      <c r="I164" s="13"/>
      <c r="J164" s="13"/>
      <c r="K164" s="8"/>
      <c r="L164" s="9"/>
    </row>
    <row r="165">
      <c r="A165" s="10"/>
      <c r="B165" s="10"/>
      <c r="C165" s="10"/>
      <c r="D165" s="10"/>
      <c r="E165" s="29"/>
      <c r="F165" s="13"/>
      <c r="G165" s="13"/>
      <c r="H165" s="13"/>
      <c r="I165" s="13"/>
      <c r="J165" s="13"/>
      <c r="K165" s="8"/>
      <c r="L165" s="9"/>
    </row>
    <row r="166">
      <c r="A166" s="10"/>
      <c r="B166" s="10"/>
      <c r="C166" s="10"/>
      <c r="D166" s="10"/>
      <c r="E166" s="29"/>
      <c r="F166" s="13"/>
      <c r="G166" s="13"/>
      <c r="H166" s="13"/>
      <c r="I166" s="13"/>
      <c r="J166" s="13"/>
      <c r="K166" s="8"/>
      <c r="L166" s="9"/>
    </row>
    <row r="167">
      <c r="A167" s="10"/>
      <c r="B167" s="10"/>
      <c r="C167" s="10"/>
      <c r="D167" s="10"/>
      <c r="E167" s="29"/>
      <c r="F167" s="13"/>
      <c r="G167" s="13"/>
      <c r="H167" s="13"/>
      <c r="I167" s="13"/>
      <c r="J167" s="13"/>
      <c r="K167" s="8"/>
      <c r="L167" s="9"/>
    </row>
    <row r="168">
      <c r="A168" s="10"/>
      <c r="B168" s="10"/>
      <c r="C168" s="10"/>
      <c r="D168" s="10"/>
      <c r="E168" s="29"/>
      <c r="F168" s="13"/>
      <c r="G168" s="13"/>
      <c r="H168" s="13"/>
      <c r="I168" s="13"/>
      <c r="J168" s="13"/>
      <c r="K168" s="8"/>
      <c r="L168" s="9"/>
    </row>
    <row r="169">
      <c r="A169" s="10"/>
      <c r="B169" s="10"/>
      <c r="C169" s="10"/>
      <c r="D169" s="10"/>
      <c r="E169" s="29"/>
      <c r="F169" s="13"/>
      <c r="G169" s="13"/>
      <c r="H169" s="13"/>
      <c r="I169" s="13"/>
      <c r="J169" s="13"/>
      <c r="K169" s="8"/>
      <c r="L169" s="9"/>
    </row>
    <row r="170">
      <c r="A170" s="10"/>
      <c r="B170" s="10"/>
      <c r="C170" s="10"/>
      <c r="D170" s="10"/>
      <c r="E170" s="29"/>
      <c r="F170" s="13"/>
      <c r="G170" s="13"/>
      <c r="H170" s="13"/>
      <c r="I170" s="13"/>
      <c r="J170" s="13"/>
      <c r="K170" s="8"/>
      <c r="L170" s="9"/>
    </row>
    <row r="171">
      <c r="A171" s="10"/>
      <c r="B171" s="10"/>
      <c r="C171" s="10"/>
      <c r="D171" s="10"/>
      <c r="E171" s="29"/>
      <c r="F171" s="13"/>
      <c r="G171" s="13"/>
      <c r="H171" s="13"/>
      <c r="I171" s="13"/>
      <c r="J171" s="13"/>
      <c r="K171" s="8"/>
      <c r="L171" s="9"/>
    </row>
    <row r="172">
      <c r="A172" s="10"/>
      <c r="B172" s="10"/>
      <c r="C172" s="10"/>
      <c r="D172" s="10"/>
      <c r="E172" s="29"/>
      <c r="F172" s="13"/>
      <c r="G172" s="13"/>
      <c r="H172" s="13"/>
      <c r="I172" s="13"/>
      <c r="J172" s="13"/>
      <c r="K172" s="8"/>
      <c r="L172" s="9"/>
    </row>
    <row r="173">
      <c r="A173" s="10"/>
      <c r="B173" s="10"/>
      <c r="C173" s="10"/>
      <c r="D173" s="10"/>
      <c r="E173" s="29"/>
      <c r="F173" s="13"/>
      <c r="G173" s="13"/>
      <c r="H173" s="13"/>
      <c r="I173" s="13"/>
      <c r="J173" s="13"/>
      <c r="K173" s="8"/>
      <c r="L173" s="9"/>
    </row>
    <row r="174">
      <c r="A174" s="10"/>
      <c r="B174" s="10"/>
      <c r="C174" s="10"/>
      <c r="D174" s="10"/>
      <c r="E174" s="29"/>
      <c r="F174" s="13"/>
      <c r="G174" s="13"/>
      <c r="H174" s="13"/>
      <c r="I174" s="13"/>
      <c r="J174" s="13"/>
      <c r="K174" s="8"/>
      <c r="L174" s="9"/>
    </row>
    <row r="175">
      <c r="A175" s="10"/>
      <c r="B175" s="10"/>
      <c r="C175" s="10"/>
      <c r="D175" s="10"/>
      <c r="E175" s="29"/>
      <c r="F175" s="13"/>
      <c r="G175" s="13"/>
      <c r="H175" s="13"/>
      <c r="I175" s="13"/>
      <c r="J175" s="13"/>
      <c r="K175" s="8"/>
      <c r="L175" s="9"/>
    </row>
    <row r="176">
      <c r="A176" s="10"/>
      <c r="B176" s="10"/>
      <c r="C176" s="10"/>
      <c r="D176" s="10"/>
      <c r="E176" s="29"/>
      <c r="F176" s="13"/>
      <c r="G176" s="13"/>
      <c r="H176" s="13"/>
      <c r="I176" s="13"/>
      <c r="J176" s="13"/>
      <c r="K176" s="8"/>
      <c r="L176" s="9"/>
    </row>
    <row r="177">
      <c r="A177" s="10"/>
      <c r="B177" s="10"/>
      <c r="C177" s="10"/>
      <c r="D177" s="10"/>
      <c r="E177" s="29"/>
      <c r="F177" s="13"/>
      <c r="G177" s="13"/>
      <c r="H177" s="13"/>
      <c r="I177" s="13"/>
      <c r="J177" s="13"/>
      <c r="K177" s="8"/>
      <c r="L177" s="9"/>
    </row>
    <row r="178">
      <c r="A178" s="10"/>
      <c r="B178" s="10"/>
      <c r="C178" s="10"/>
      <c r="D178" s="10"/>
      <c r="E178" s="29"/>
      <c r="F178" s="13"/>
      <c r="G178" s="13"/>
      <c r="H178" s="13"/>
      <c r="I178" s="13"/>
      <c r="J178" s="13"/>
      <c r="K178" s="8"/>
      <c r="L178" s="9"/>
    </row>
    <row r="179">
      <c r="A179" s="10"/>
      <c r="B179" s="10"/>
      <c r="C179" s="10"/>
      <c r="D179" s="10"/>
      <c r="E179" s="29"/>
      <c r="F179" s="13"/>
      <c r="G179" s="13"/>
      <c r="H179" s="13"/>
      <c r="I179" s="13"/>
      <c r="J179" s="13"/>
      <c r="K179" s="8"/>
      <c r="L179" s="9"/>
    </row>
    <row r="180">
      <c r="A180" s="10"/>
      <c r="B180" s="10"/>
      <c r="C180" s="10"/>
      <c r="D180" s="10"/>
      <c r="E180" s="29"/>
      <c r="F180" s="13"/>
      <c r="G180" s="13"/>
      <c r="H180" s="13"/>
      <c r="I180" s="13"/>
      <c r="J180" s="13"/>
      <c r="K180" s="8"/>
      <c r="L180" s="9"/>
    </row>
    <row r="181">
      <c r="A181" s="10"/>
      <c r="B181" s="10"/>
      <c r="C181" s="10"/>
      <c r="D181" s="10"/>
      <c r="E181" s="29"/>
      <c r="F181" s="13"/>
      <c r="G181" s="13"/>
      <c r="H181" s="13"/>
      <c r="I181" s="13"/>
      <c r="J181" s="13"/>
      <c r="K181" s="8"/>
      <c r="L181" s="9"/>
    </row>
    <row r="182">
      <c r="A182" s="10"/>
      <c r="B182" s="10"/>
      <c r="C182" s="10"/>
      <c r="D182" s="10"/>
      <c r="E182" s="29"/>
      <c r="F182" s="13"/>
      <c r="G182" s="13"/>
      <c r="H182" s="13"/>
      <c r="I182" s="13"/>
      <c r="J182" s="13"/>
      <c r="K182" s="8"/>
      <c r="L182" s="9"/>
    </row>
    <row r="183">
      <c r="A183" s="10"/>
      <c r="B183" s="10"/>
      <c r="C183" s="10"/>
      <c r="D183" s="10"/>
      <c r="E183" s="29"/>
      <c r="F183" s="13"/>
      <c r="G183" s="13"/>
      <c r="H183" s="13"/>
      <c r="I183" s="13"/>
      <c r="J183" s="13"/>
      <c r="K183" s="8"/>
      <c r="L183" s="9"/>
    </row>
    <row r="184">
      <c r="A184" s="10"/>
      <c r="B184" s="10"/>
      <c r="C184" s="10"/>
      <c r="D184" s="10"/>
      <c r="E184" s="29"/>
      <c r="F184" s="13"/>
      <c r="G184" s="13"/>
      <c r="H184" s="13"/>
      <c r="I184" s="13"/>
      <c r="J184" s="13"/>
      <c r="K184" s="8"/>
      <c r="L184" s="9"/>
    </row>
    <row r="185">
      <c r="A185" s="10"/>
      <c r="B185" s="10"/>
      <c r="C185" s="10"/>
      <c r="D185" s="10"/>
      <c r="E185" s="29"/>
      <c r="F185" s="13"/>
      <c r="G185" s="13"/>
      <c r="H185" s="13"/>
      <c r="I185" s="13"/>
      <c r="J185" s="13"/>
      <c r="K185" s="8"/>
      <c r="L185" s="9"/>
    </row>
    <row r="186">
      <c r="A186" s="10"/>
      <c r="B186" s="10"/>
      <c r="C186" s="10"/>
      <c r="D186" s="10"/>
      <c r="E186" s="29"/>
      <c r="F186" s="13"/>
      <c r="G186" s="13"/>
      <c r="H186" s="13"/>
      <c r="I186" s="13"/>
      <c r="J186" s="13"/>
      <c r="K186" s="8"/>
      <c r="L186" s="9"/>
    </row>
    <row r="187">
      <c r="A187" s="10"/>
      <c r="B187" s="10"/>
      <c r="C187" s="10"/>
      <c r="D187" s="10"/>
      <c r="E187" s="29"/>
      <c r="F187" s="13"/>
      <c r="G187" s="13"/>
      <c r="H187" s="13"/>
      <c r="I187" s="13"/>
      <c r="J187" s="13"/>
      <c r="K187" s="8"/>
      <c r="L187" s="9"/>
    </row>
    <row r="188">
      <c r="A188" s="10"/>
      <c r="B188" s="10"/>
      <c r="C188" s="10"/>
      <c r="D188" s="10"/>
      <c r="E188" s="29"/>
      <c r="F188" s="13"/>
      <c r="G188" s="13"/>
      <c r="H188" s="13"/>
      <c r="I188" s="13"/>
      <c r="J188" s="13"/>
      <c r="K188" s="8"/>
      <c r="L188" s="9"/>
    </row>
    <row r="189">
      <c r="A189" s="10"/>
      <c r="B189" s="10"/>
      <c r="C189" s="10"/>
      <c r="D189" s="10"/>
      <c r="E189" s="29"/>
      <c r="F189" s="13"/>
      <c r="G189" s="13"/>
      <c r="H189" s="13"/>
      <c r="I189" s="13"/>
      <c r="J189" s="13"/>
      <c r="K189" s="8"/>
      <c r="L189" s="9"/>
    </row>
    <row r="190">
      <c r="A190" s="10"/>
      <c r="B190" s="10"/>
      <c r="C190" s="10"/>
      <c r="D190" s="10"/>
      <c r="E190" s="29"/>
      <c r="F190" s="13"/>
      <c r="G190" s="13"/>
      <c r="H190" s="13"/>
      <c r="I190" s="13"/>
      <c r="J190" s="13"/>
      <c r="K190" s="8"/>
      <c r="L190" s="9"/>
    </row>
    <row r="191">
      <c r="A191" s="10"/>
      <c r="B191" s="10"/>
      <c r="C191" s="10"/>
      <c r="D191" s="10"/>
      <c r="E191" s="29"/>
      <c r="F191" s="13"/>
      <c r="G191" s="13"/>
      <c r="H191" s="13"/>
      <c r="I191" s="13"/>
      <c r="J191" s="13"/>
      <c r="K191" s="8"/>
      <c r="L191" s="9"/>
    </row>
    <row r="192">
      <c r="A192" s="10"/>
      <c r="B192" s="10"/>
      <c r="C192" s="10"/>
      <c r="D192" s="10"/>
      <c r="E192" s="29"/>
      <c r="F192" s="13"/>
      <c r="G192" s="13"/>
      <c r="H192" s="13"/>
      <c r="I192" s="13"/>
      <c r="J192" s="13"/>
      <c r="K192" s="8"/>
      <c r="L192" s="9"/>
    </row>
    <row r="193">
      <c r="A193" s="10"/>
      <c r="B193" s="10"/>
      <c r="C193" s="10"/>
      <c r="D193" s="10"/>
      <c r="E193" s="29"/>
      <c r="F193" s="13"/>
      <c r="G193" s="13"/>
      <c r="H193" s="13"/>
      <c r="I193" s="13"/>
      <c r="J193" s="13"/>
      <c r="K193" s="8"/>
      <c r="L193" s="9"/>
    </row>
    <row r="194">
      <c r="A194" s="10"/>
      <c r="B194" s="10"/>
      <c r="C194" s="10"/>
      <c r="D194" s="10"/>
      <c r="E194" s="29"/>
      <c r="F194" s="13"/>
      <c r="G194" s="13"/>
      <c r="H194" s="13"/>
      <c r="I194" s="13"/>
      <c r="J194" s="13"/>
      <c r="K194" s="8"/>
      <c r="L194" s="9"/>
    </row>
    <row r="195">
      <c r="A195" s="10"/>
      <c r="B195" s="10"/>
      <c r="C195" s="10"/>
      <c r="D195" s="10"/>
      <c r="E195" s="29"/>
      <c r="F195" s="13"/>
      <c r="G195" s="13"/>
      <c r="H195" s="13"/>
      <c r="I195" s="13"/>
      <c r="J195" s="13"/>
      <c r="K195" s="8"/>
      <c r="L195" s="9"/>
    </row>
    <row r="196">
      <c r="A196" s="10"/>
      <c r="B196" s="10"/>
      <c r="C196" s="10"/>
      <c r="D196" s="10"/>
      <c r="E196" s="29"/>
      <c r="F196" s="13"/>
      <c r="G196" s="13"/>
      <c r="H196" s="13"/>
      <c r="I196" s="13"/>
      <c r="J196" s="13"/>
      <c r="K196" s="8"/>
      <c r="L196" s="9"/>
    </row>
    <row r="197">
      <c r="A197" s="10"/>
      <c r="B197" s="10"/>
      <c r="C197" s="10"/>
      <c r="D197" s="10"/>
      <c r="E197" s="29"/>
      <c r="F197" s="13"/>
      <c r="G197" s="13"/>
      <c r="H197" s="13"/>
      <c r="I197" s="13"/>
      <c r="J197" s="13"/>
      <c r="K197" s="8"/>
      <c r="L197" s="9"/>
    </row>
    <row r="198">
      <c r="A198" s="10"/>
      <c r="B198" s="10"/>
      <c r="C198" s="10"/>
      <c r="D198" s="10"/>
      <c r="E198" s="29"/>
      <c r="F198" s="13"/>
      <c r="G198" s="13"/>
      <c r="H198" s="13"/>
      <c r="I198" s="13"/>
      <c r="J198" s="13"/>
      <c r="K198" s="8"/>
      <c r="L198" s="9"/>
    </row>
    <row r="199">
      <c r="A199" s="10"/>
      <c r="B199" s="10"/>
      <c r="C199" s="10"/>
      <c r="D199" s="10"/>
      <c r="E199" s="29"/>
      <c r="F199" s="13"/>
      <c r="G199" s="13"/>
      <c r="H199" s="13"/>
      <c r="I199" s="13"/>
      <c r="J199" s="13"/>
      <c r="K199" s="8"/>
      <c r="L199" s="9"/>
    </row>
    <row r="200">
      <c r="A200" s="10"/>
      <c r="B200" s="10"/>
      <c r="C200" s="10"/>
      <c r="D200" s="10"/>
      <c r="E200" s="29"/>
      <c r="F200" s="13"/>
      <c r="G200" s="13"/>
      <c r="H200" s="13"/>
      <c r="I200" s="13"/>
      <c r="J200" s="13"/>
      <c r="K200" s="8"/>
      <c r="L200" s="9"/>
    </row>
    <row r="201">
      <c r="A201" s="10"/>
      <c r="B201" s="10"/>
      <c r="C201" s="10"/>
      <c r="D201" s="10"/>
      <c r="E201" s="29"/>
      <c r="F201" s="13"/>
      <c r="G201" s="13"/>
      <c r="H201" s="13"/>
      <c r="I201" s="13"/>
      <c r="J201" s="13"/>
      <c r="K201" s="8"/>
      <c r="L201" s="9"/>
    </row>
    <row r="202">
      <c r="A202" s="10"/>
      <c r="B202" s="10"/>
      <c r="C202" s="10"/>
      <c r="D202" s="10"/>
      <c r="E202" s="29"/>
      <c r="F202" s="13"/>
      <c r="G202" s="13"/>
      <c r="H202" s="13"/>
      <c r="I202" s="13"/>
      <c r="J202" s="13"/>
      <c r="K202" s="8"/>
      <c r="L202" s="9"/>
    </row>
    <row r="203">
      <c r="A203" s="10"/>
      <c r="B203" s="10"/>
      <c r="C203" s="10"/>
      <c r="D203" s="10"/>
      <c r="E203" s="29"/>
      <c r="F203" s="13"/>
      <c r="G203" s="13"/>
      <c r="H203" s="13"/>
      <c r="I203" s="13"/>
      <c r="J203" s="13"/>
      <c r="K203" s="8"/>
      <c r="L203" s="9"/>
    </row>
    <row r="204">
      <c r="A204" s="10"/>
      <c r="B204" s="10"/>
      <c r="C204" s="10"/>
      <c r="D204" s="10"/>
      <c r="E204" s="29"/>
      <c r="F204" s="13"/>
      <c r="G204" s="13"/>
      <c r="H204" s="13"/>
      <c r="I204" s="13"/>
      <c r="J204" s="13"/>
      <c r="K204" s="8"/>
      <c r="L204" s="9"/>
    </row>
    <row r="205">
      <c r="A205" s="10"/>
      <c r="B205" s="10"/>
      <c r="C205" s="10"/>
      <c r="D205" s="10"/>
      <c r="E205" s="29"/>
      <c r="F205" s="13"/>
      <c r="G205" s="13"/>
      <c r="H205" s="13"/>
      <c r="I205" s="13"/>
      <c r="J205" s="13"/>
      <c r="K205" s="8"/>
      <c r="L205" s="9"/>
    </row>
    <row r="206">
      <c r="A206" s="10"/>
      <c r="B206" s="10"/>
      <c r="C206" s="10"/>
      <c r="D206" s="10"/>
      <c r="E206" s="29"/>
      <c r="F206" s="13"/>
      <c r="G206" s="13"/>
      <c r="H206" s="13"/>
      <c r="I206" s="13"/>
      <c r="J206" s="13"/>
      <c r="K206" s="8"/>
      <c r="L206" s="9"/>
    </row>
    <row r="207">
      <c r="A207" s="10"/>
      <c r="B207" s="10"/>
      <c r="C207" s="10"/>
      <c r="D207" s="10"/>
      <c r="E207" s="29"/>
      <c r="F207" s="13"/>
      <c r="G207" s="13"/>
      <c r="H207" s="13"/>
      <c r="I207" s="13"/>
      <c r="J207" s="13"/>
      <c r="K207" s="8"/>
      <c r="L207" s="9"/>
    </row>
    <row r="208">
      <c r="A208" s="10"/>
      <c r="B208" s="10"/>
      <c r="C208" s="10"/>
      <c r="D208" s="10"/>
      <c r="E208" s="29"/>
      <c r="F208" s="13"/>
      <c r="G208" s="13"/>
      <c r="H208" s="13"/>
      <c r="I208" s="13"/>
      <c r="J208" s="13"/>
      <c r="K208" s="8"/>
      <c r="L208" s="9"/>
    </row>
    <row r="209">
      <c r="A209" s="10"/>
      <c r="B209" s="10"/>
      <c r="C209" s="10"/>
      <c r="D209" s="10"/>
      <c r="E209" s="29"/>
      <c r="F209" s="13"/>
      <c r="G209" s="13"/>
      <c r="H209" s="13"/>
      <c r="I209" s="13"/>
      <c r="J209" s="13"/>
      <c r="K209" s="8"/>
      <c r="L209" s="9"/>
    </row>
    <row r="210">
      <c r="A210" s="10"/>
      <c r="B210" s="10"/>
      <c r="C210" s="10"/>
      <c r="D210" s="10"/>
      <c r="E210" s="29"/>
      <c r="F210" s="13"/>
      <c r="G210" s="13"/>
      <c r="H210" s="13"/>
      <c r="I210" s="13"/>
      <c r="J210" s="13"/>
      <c r="K210" s="8"/>
      <c r="L210" s="9"/>
    </row>
    <row r="211">
      <c r="A211" s="10"/>
      <c r="B211" s="10"/>
      <c r="C211" s="10"/>
      <c r="D211" s="10"/>
      <c r="E211" s="29"/>
      <c r="F211" s="13"/>
      <c r="G211" s="13"/>
      <c r="H211" s="13"/>
      <c r="I211" s="13"/>
      <c r="J211" s="13"/>
      <c r="K211" s="8"/>
      <c r="L211" s="9"/>
    </row>
    <row r="212">
      <c r="A212" s="10"/>
      <c r="B212" s="10"/>
      <c r="C212" s="10"/>
      <c r="D212" s="10"/>
      <c r="E212" s="29"/>
      <c r="F212" s="13"/>
      <c r="G212" s="13"/>
      <c r="H212" s="13"/>
      <c r="I212" s="13"/>
      <c r="J212" s="13"/>
      <c r="K212" s="8"/>
      <c r="L212" s="9"/>
    </row>
    <row r="213">
      <c r="A213" s="10"/>
      <c r="B213" s="10"/>
      <c r="C213" s="10"/>
      <c r="D213" s="10"/>
      <c r="E213" s="29"/>
      <c r="F213" s="13"/>
      <c r="G213" s="13"/>
      <c r="H213" s="13"/>
      <c r="I213" s="13"/>
      <c r="J213" s="13"/>
      <c r="K213" s="8"/>
      <c r="L213" s="9"/>
    </row>
    <row r="214">
      <c r="A214" s="10"/>
      <c r="B214" s="10"/>
      <c r="C214" s="10"/>
      <c r="D214" s="10"/>
      <c r="E214" s="29"/>
      <c r="F214" s="13"/>
      <c r="G214" s="13"/>
      <c r="H214" s="13"/>
      <c r="I214" s="13"/>
      <c r="J214" s="13"/>
      <c r="K214" s="8"/>
      <c r="L214" s="9"/>
    </row>
    <row r="215">
      <c r="A215" s="10"/>
      <c r="B215" s="10"/>
      <c r="C215" s="10"/>
      <c r="D215" s="10"/>
      <c r="E215" s="29"/>
      <c r="F215" s="13"/>
      <c r="G215" s="13"/>
      <c r="H215" s="13"/>
      <c r="I215" s="13"/>
      <c r="J215" s="13"/>
      <c r="K215" s="8"/>
      <c r="L215" s="9"/>
    </row>
    <row r="216">
      <c r="A216" s="10"/>
      <c r="B216" s="10"/>
      <c r="C216" s="10"/>
      <c r="D216" s="10"/>
      <c r="E216" s="29"/>
      <c r="F216" s="13"/>
      <c r="G216" s="13"/>
      <c r="H216" s="13"/>
      <c r="I216" s="13"/>
      <c r="J216" s="13"/>
      <c r="K216" s="8"/>
      <c r="L216" s="9"/>
    </row>
    <row r="217">
      <c r="A217" s="10"/>
      <c r="B217" s="10"/>
      <c r="C217" s="10"/>
      <c r="D217" s="10"/>
      <c r="E217" s="29"/>
      <c r="F217" s="13"/>
      <c r="G217" s="13"/>
      <c r="H217" s="13"/>
      <c r="I217" s="13"/>
      <c r="J217" s="13"/>
      <c r="K217" s="8"/>
      <c r="L217" s="9"/>
    </row>
    <row r="218">
      <c r="A218" s="10"/>
      <c r="B218" s="10"/>
      <c r="C218" s="10"/>
      <c r="D218" s="10"/>
      <c r="E218" s="29"/>
      <c r="F218" s="13"/>
      <c r="G218" s="13"/>
      <c r="H218" s="13"/>
      <c r="I218" s="13"/>
      <c r="J218" s="13"/>
      <c r="K218" s="8"/>
      <c r="L218" s="9"/>
    </row>
    <row r="219">
      <c r="A219" s="10"/>
      <c r="B219" s="10"/>
      <c r="C219" s="10"/>
      <c r="D219" s="10"/>
      <c r="E219" s="29"/>
      <c r="F219" s="13"/>
      <c r="G219" s="13"/>
      <c r="H219" s="13"/>
      <c r="I219" s="13"/>
      <c r="J219" s="13"/>
      <c r="K219" s="8"/>
      <c r="L219" s="9"/>
    </row>
    <row r="220">
      <c r="A220" s="10"/>
      <c r="B220" s="10"/>
      <c r="C220" s="10"/>
      <c r="D220" s="10"/>
      <c r="E220" s="29"/>
      <c r="F220" s="13"/>
      <c r="G220" s="13"/>
      <c r="H220" s="13"/>
      <c r="I220" s="13"/>
      <c r="J220" s="13"/>
      <c r="K220" s="8"/>
      <c r="L220" s="9"/>
    </row>
    <row r="221">
      <c r="A221" s="10"/>
      <c r="B221" s="10"/>
      <c r="C221" s="10"/>
      <c r="D221" s="10"/>
      <c r="E221" s="29"/>
      <c r="F221" s="13"/>
      <c r="G221" s="13"/>
      <c r="H221" s="13"/>
      <c r="I221" s="13"/>
      <c r="J221" s="13"/>
      <c r="K221" s="8"/>
      <c r="L221" s="9"/>
    </row>
    <row r="222">
      <c r="A222" s="10"/>
      <c r="B222" s="10"/>
      <c r="C222" s="10"/>
      <c r="D222" s="10"/>
      <c r="E222" s="29"/>
      <c r="F222" s="13"/>
      <c r="G222" s="13"/>
      <c r="H222" s="13"/>
      <c r="I222" s="13"/>
      <c r="J222" s="13"/>
      <c r="K222" s="8"/>
      <c r="L222" s="9"/>
    </row>
    <row r="223">
      <c r="A223" s="10"/>
      <c r="B223" s="10"/>
      <c r="C223" s="10"/>
      <c r="D223" s="10"/>
      <c r="E223" s="29"/>
      <c r="F223" s="13"/>
      <c r="G223" s="13"/>
      <c r="H223" s="13"/>
      <c r="I223" s="13"/>
      <c r="J223" s="13"/>
      <c r="K223" s="8"/>
      <c r="L223" s="9"/>
    </row>
    <row r="224">
      <c r="A224" s="10"/>
      <c r="B224" s="10"/>
      <c r="C224" s="10"/>
      <c r="D224" s="10"/>
      <c r="E224" s="29"/>
      <c r="F224" s="13"/>
      <c r="G224" s="13"/>
      <c r="H224" s="13"/>
      <c r="I224" s="13"/>
      <c r="J224" s="13"/>
      <c r="K224" s="8"/>
      <c r="L224" s="9"/>
    </row>
    <row r="225">
      <c r="A225" s="10"/>
      <c r="B225" s="10"/>
      <c r="C225" s="10"/>
      <c r="D225" s="10"/>
      <c r="E225" s="29"/>
      <c r="F225" s="13"/>
      <c r="G225" s="13"/>
      <c r="H225" s="13"/>
      <c r="I225" s="13"/>
      <c r="J225" s="13"/>
      <c r="K225" s="8"/>
      <c r="L225" s="9"/>
    </row>
    <row r="226">
      <c r="A226" s="10"/>
      <c r="B226" s="10"/>
      <c r="C226" s="10"/>
      <c r="D226" s="10"/>
      <c r="E226" s="29"/>
      <c r="F226" s="13"/>
      <c r="G226" s="13"/>
      <c r="H226" s="13"/>
      <c r="I226" s="13"/>
      <c r="J226" s="13"/>
      <c r="K226" s="8"/>
      <c r="L226" s="9"/>
    </row>
    <row r="227">
      <c r="A227" s="10"/>
      <c r="B227" s="10"/>
      <c r="C227" s="10"/>
      <c r="D227" s="10"/>
      <c r="E227" s="29"/>
      <c r="F227" s="13"/>
      <c r="G227" s="13"/>
      <c r="H227" s="13"/>
      <c r="I227" s="13"/>
      <c r="J227" s="13"/>
      <c r="K227" s="8"/>
      <c r="L227" s="9"/>
    </row>
    <row r="228">
      <c r="A228" s="10"/>
      <c r="B228" s="10"/>
      <c r="C228" s="10"/>
      <c r="D228" s="10"/>
      <c r="E228" s="29"/>
      <c r="F228" s="13"/>
      <c r="G228" s="13"/>
      <c r="H228" s="13"/>
      <c r="I228" s="13"/>
      <c r="J228" s="13"/>
      <c r="K228" s="8"/>
      <c r="L228" s="9"/>
    </row>
    <row r="229">
      <c r="A229" s="10"/>
      <c r="B229" s="10"/>
      <c r="C229" s="10"/>
      <c r="D229" s="10"/>
      <c r="E229" s="29"/>
      <c r="F229" s="13"/>
      <c r="G229" s="13"/>
      <c r="H229" s="13"/>
      <c r="I229" s="13"/>
      <c r="J229" s="13"/>
      <c r="K229" s="8"/>
      <c r="L229" s="9"/>
    </row>
    <row r="230">
      <c r="A230" s="10"/>
      <c r="B230" s="10"/>
      <c r="C230" s="10"/>
      <c r="D230" s="10"/>
      <c r="E230" s="29"/>
      <c r="F230" s="13"/>
      <c r="G230" s="13"/>
      <c r="H230" s="13"/>
      <c r="I230" s="13"/>
      <c r="J230" s="13"/>
      <c r="K230" s="8"/>
      <c r="L230" s="9"/>
    </row>
    <row r="231">
      <c r="A231" s="10"/>
      <c r="B231" s="10"/>
      <c r="C231" s="10"/>
      <c r="D231" s="10"/>
      <c r="E231" s="29"/>
      <c r="F231" s="13"/>
      <c r="G231" s="13"/>
      <c r="H231" s="13"/>
      <c r="I231" s="13"/>
      <c r="J231" s="13"/>
      <c r="K231" s="8"/>
      <c r="L231" s="9"/>
    </row>
    <row r="232">
      <c r="A232" s="10"/>
      <c r="B232" s="10"/>
      <c r="C232" s="10"/>
      <c r="D232" s="10"/>
      <c r="E232" s="29"/>
      <c r="F232" s="13"/>
      <c r="G232" s="13"/>
      <c r="H232" s="13"/>
      <c r="I232" s="13"/>
      <c r="J232" s="13"/>
      <c r="K232" s="8"/>
      <c r="L232" s="9"/>
    </row>
    <row r="233">
      <c r="A233" s="10"/>
      <c r="B233" s="10"/>
      <c r="C233" s="10"/>
      <c r="D233" s="10"/>
      <c r="E233" s="29"/>
      <c r="F233" s="13"/>
      <c r="G233" s="13"/>
      <c r="H233" s="13"/>
      <c r="I233" s="13"/>
      <c r="J233" s="13"/>
      <c r="K233" s="8"/>
      <c r="L233" s="9"/>
    </row>
    <row r="234">
      <c r="A234" s="10"/>
      <c r="B234" s="10"/>
      <c r="C234" s="10"/>
      <c r="D234" s="10"/>
      <c r="E234" s="29"/>
      <c r="F234" s="13"/>
      <c r="G234" s="13"/>
      <c r="H234" s="13"/>
      <c r="I234" s="13"/>
      <c r="J234" s="13"/>
      <c r="K234" s="8"/>
      <c r="L234" s="9"/>
    </row>
    <row r="235">
      <c r="A235" s="10"/>
      <c r="B235" s="10"/>
      <c r="C235" s="10"/>
      <c r="D235" s="10"/>
      <c r="E235" s="29"/>
      <c r="F235" s="13"/>
      <c r="G235" s="13"/>
      <c r="H235" s="13"/>
      <c r="I235" s="13"/>
      <c r="J235" s="13"/>
      <c r="K235" s="8"/>
      <c r="L235" s="9"/>
    </row>
    <row r="236">
      <c r="A236" s="10"/>
      <c r="B236" s="10"/>
      <c r="C236" s="10"/>
      <c r="D236" s="10"/>
      <c r="E236" s="29"/>
      <c r="F236" s="13"/>
      <c r="G236" s="13"/>
      <c r="H236" s="13"/>
      <c r="I236" s="13"/>
      <c r="J236" s="13"/>
      <c r="K236" s="8"/>
      <c r="L236" s="9"/>
    </row>
    <row r="237">
      <c r="A237" s="10"/>
      <c r="B237" s="10"/>
      <c r="C237" s="10"/>
      <c r="D237" s="10"/>
      <c r="E237" s="29"/>
      <c r="F237" s="13"/>
      <c r="G237" s="13"/>
      <c r="H237" s="13"/>
      <c r="I237" s="13"/>
      <c r="J237" s="13"/>
      <c r="K237" s="8"/>
      <c r="L237" s="9"/>
    </row>
    <row r="238">
      <c r="A238" s="10"/>
      <c r="B238" s="10"/>
      <c r="C238" s="10"/>
      <c r="D238" s="10"/>
      <c r="E238" s="29"/>
      <c r="F238" s="13"/>
      <c r="G238" s="13"/>
      <c r="H238" s="13"/>
      <c r="I238" s="13"/>
      <c r="J238" s="13"/>
      <c r="K238" s="8"/>
      <c r="L238" s="9"/>
    </row>
    <row r="239">
      <c r="A239" s="10"/>
      <c r="B239" s="10"/>
      <c r="C239" s="10"/>
      <c r="D239" s="10"/>
      <c r="E239" s="29"/>
      <c r="F239" s="13"/>
      <c r="G239" s="13"/>
      <c r="H239" s="13"/>
      <c r="I239" s="13"/>
      <c r="J239" s="13"/>
      <c r="K239" s="8"/>
      <c r="L239" s="9"/>
    </row>
    <row r="240">
      <c r="A240" s="10"/>
      <c r="B240" s="10"/>
      <c r="C240" s="10"/>
      <c r="D240" s="10"/>
      <c r="E240" s="29"/>
      <c r="F240" s="13"/>
      <c r="G240" s="13"/>
      <c r="H240" s="13"/>
      <c r="I240" s="13"/>
      <c r="J240" s="13"/>
      <c r="K240" s="8"/>
      <c r="L240" s="9"/>
    </row>
    <row r="241">
      <c r="A241" s="10"/>
      <c r="B241" s="10"/>
      <c r="C241" s="10"/>
      <c r="D241" s="10"/>
      <c r="E241" s="29"/>
      <c r="F241" s="13"/>
      <c r="G241" s="13"/>
      <c r="H241" s="13"/>
      <c r="I241" s="13"/>
      <c r="J241" s="13"/>
      <c r="K241" s="8"/>
      <c r="L241" s="9"/>
    </row>
    <row r="242">
      <c r="A242" s="10"/>
      <c r="B242" s="10"/>
      <c r="C242" s="10"/>
      <c r="D242" s="10"/>
      <c r="E242" s="29"/>
      <c r="F242" s="13"/>
      <c r="G242" s="13"/>
      <c r="H242" s="13"/>
      <c r="I242" s="13"/>
      <c r="J242" s="13"/>
      <c r="K242" s="8"/>
      <c r="L242" s="9"/>
    </row>
    <row r="243">
      <c r="A243" s="10"/>
      <c r="B243" s="10"/>
      <c r="C243" s="10"/>
      <c r="D243" s="10"/>
      <c r="E243" s="29"/>
      <c r="F243" s="13"/>
      <c r="G243" s="13"/>
      <c r="H243" s="13"/>
      <c r="I243" s="13"/>
      <c r="J243" s="13"/>
      <c r="K243" s="8"/>
      <c r="L243" s="9"/>
    </row>
    <row r="244">
      <c r="A244" s="10"/>
      <c r="B244" s="10"/>
      <c r="C244" s="10"/>
      <c r="D244" s="10"/>
      <c r="E244" s="29"/>
      <c r="F244" s="13"/>
      <c r="G244" s="13"/>
      <c r="H244" s="13"/>
      <c r="I244" s="13"/>
      <c r="J244" s="13"/>
      <c r="K244" s="8"/>
      <c r="L244" s="9"/>
    </row>
    <row r="245">
      <c r="A245" s="10"/>
      <c r="B245" s="10"/>
      <c r="C245" s="10"/>
      <c r="D245" s="10"/>
      <c r="E245" s="29"/>
      <c r="F245" s="13"/>
      <c r="G245" s="13"/>
      <c r="H245" s="13"/>
      <c r="I245" s="13"/>
      <c r="J245" s="13"/>
      <c r="K245" s="8"/>
      <c r="L245" s="9"/>
    </row>
    <row r="246">
      <c r="A246" s="10"/>
      <c r="B246" s="10"/>
      <c r="C246" s="10"/>
      <c r="D246" s="10"/>
      <c r="E246" s="29"/>
      <c r="F246" s="13"/>
      <c r="G246" s="13"/>
      <c r="H246" s="13"/>
      <c r="I246" s="13"/>
      <c r="J246" s="13"/>
      <c r="K246" s="8"/>
      <c r="L246" s="9"/>
    </row>
    <row r="247">
      <c r="A247" s="10"/>
      <c r="B247" s="10"/>
      <c r="C247" s="10"/>
      <c r="D247" s="10"/>
      <c r="E247" s="29"/>
      <c r="F247" s="13"/>
      <c r="G247" s="13"/>
      <c r="H247" s="13"/>
      <c r="I247" s="13"/>
      <c r="J247" s="13"/>
      <c r="K247" s="8"/>
      <c r="L247" s="9"/>
    </row>
    <row r="248">
      <c r="A248" s="10"/>
      <c r="B248" s="10"/>
      <c r="C248" s="10"/>
      <c r="D248" s="10"/>
      <c r="E248" s="29"/>
      <c r="F248" s="13"/>
      <c r="G248" s="13"/>
      <c r="H248" s="13"/>
      <c r="I248" s="13"/>
      <c r="J248" s="13"/>
      <c r="K248" s="8"/>
      <c r="L248" s="9"/>
    </row>
    <row r="249">
      <c r="A249" s="10"/>
      <c r="B249" s="10"/>
      <c r="C249" s="10"/>
      <c r="D249" s="10"/>
      <c r="E249" s="29"/>
      <c r="F249" s="13"/>
      <c r="G249" s="13"/>
      <c r="H249" s="13"/>
      <c r="I249" s="13"/>
      <c r="J249" s="13"/>
      <c r="K249" s="8"/>
      <c r="L249" s="9"/>
    </row>
    <row r="250">
      <c r="A250" s="10"/>
      <c r="B250" s="10"/>
      <c r="C250" s="10"/>
      <c r="D250" s="10"/>
      <c r="E250" s="29"/>
      <c r="F250" s="13"/>
      <c r="G250" s="13"/>
      <c r="H250" s="13"/>
      <c r="I250" s="13"/>
      <c r="J250" s="13"/>
      <c r="K250" s="8"/>
      <c r="L250" s="9"/>
    </row>
    <row r="251">
      <c r="A251" s="10"/>
      <c r="B251" s="10"/>
      <c r="C251" s="10"/>
      <c r="D251" s="10"/>
      <c r="E251" s="29"/>
      <c r="F251" s="13"/>
      <c r="G251" s="13"/>
      <c r="H251" s="13"/>
      <c r="I251" s="13"/>
      <c r="J251" s="13"/>
      <c r="K251" s="8"/>
      <c r="L251" s="9"/>
    </row>
    <row r="252">
      <c r="A252" s="10"/>
      <c r="B252" s="10"/>
      <c r="C252" s="10"/>
      <c r="D252" s="10"/>
      <c r="E252" s="29"/>
      <c r="F252" s="13"/>
      <c r="G252" s="13"/>
      <c r="H252" s="13"/>
      <c r="I252" s="13"/>
      <c r="J252" s="13"/>
      <c r="K252" s="8"/>
      <c r="L252" s="9"/>
    </row>
    <row r="253">
      <c r="A253" s="10"/>
      <c r="B253" s="10"/>
      <c r="C253" s="10"/>
      <c r="D253" s="10"/>
      <c r="E253" s="29"/>
      <c r="F253" s="13"/>
      <c r="G253" s="13"/>
      <c r="H253" s="13"/>
      <c r="I253" s="13"/>
      <c r="J253" s="13"/>
      <c r="K253" s="8"/>
      <c r="L253" s="9"/>
    </row>
    <row r="254">
      <c r="A254" s="10"/>
      <c r="B254" s="10"/>
      <c r="C254" s="10"/>
      <c r="D254" s="10"/>
      <c r="E254" s="29"/>
      <c r="F254" s="13"/>
      <c r="G254" s="13"/>
      <c r="H254" s="13"/>
      <c r="I254" s="13"/>
      <c r="J254" s="13"/>
      <c r="K254" s="8"/>
      <c r="L254" s="9"/>
    </row>
    <row r="255">
      <c r="A255" s="10"/>
      <c r="B255" s="10"/>
      <c r="C255" s="10"/>
      <c r="D255" s="10"/>
      <c r="E255" s="29"/>
      <c r="F255" s="13"/>
      <c r="G255" s="13"/>
      <c r="H255" s="13"/>
      <c r="I255" s="13"/>
      <c r="J255" s="13"/>
      <c r="K255" s="8"/>
      <c r="L255" s="9"/>
    </row>
    <row r="256">
      <c r="A256" s="10"/>
      <c r="B256" s="10"/>
      <c r="C256" s="10"/>
      <c r="D256" s="10"/>
      <c r="E256" s="29"/>
      <c r="F256" s="13"/>
      <c r="G256" s="13"/>
      <c r="H256" s="13"/>
      <c r="I256" s="13"/>
      <c r="J256" s="13"/>
      <c r="K256" s="8"/>
      <c r="L256" s="9"/>
    </row>
    <row r="257">
      <c r="A257" s="10"/>
      <c r="B257" s="10"/>
      <c r="C257" s="10"/>
      <c r="D257" s="10"/>
      <c r="E257" s="29"/>
      <c r="F257" s="13"/>
      <c r="G257" s="13"/>
      <c r="H257" s="13"/>
      <c r="I257" s="13"/>
      <c r="J257" s="13"/>
      <c r="K257" s="8"/>
      <c r="L257" s="9"/>
    </row>
    <row r="258">
      <c r="A258" s="10"/>
      <c r="B258" s="10"/>
      <c r="C258" s="10"/>
      <c r="D258" s="10"/>
      <c r="E258" s="29"/>
      <c r="F258" s="13"/>
      <c r="G258" s="13"/>
      <c r="H258" s="13"/>
      <c r="I258" s="13"/>
      <c r="J258" s="13"/>
      <c r="K258" s="8"/>
      <c r="L258" s="9"/>
    </row>
    <row r="259">
      <c r="A259" s="10"/>
      <c r="B259" s="10"/>
      <c r="C259" s="10"/>
      <c r="D259" s="10"/>
      <c r="E259" s="29"/>
      <c r="F259" s="13"/>
      <c r="G259" s="13"/>
      <c r="H259" s="13"/>
      <c r="I259" s="13"/>
      <c r="J259" s="13"/>
      <c r="K259" s="8"/>
      <c r="L259" s="9"/>
    </row>
    <row r="260">
      <c r="A260" s="10"/>
      <c r="B260" s="10"/>
      <c r="C260" s="10"/>
      <c r="D260" s="10"/>
      <c r="E260" s="29"/>
      <c r="F260" s="13"/>
      <c r="G260" s="13"/>
      <c r="H260" s="13"/>
      <c r="I260" s="13"/>
      <c r="J260" s="13"/>
      <c r="K260" s="8"/>
      <c r="L260" s="9"/>
    </row>
    <row r="261">
      <c r="A261" s="10"/>
      <c r="B261" s="10"/>
      <c r="C261" s="10"/>
      <c r="D261" s="10"/>
      <c r="E261" s="29"/>
      <c r="F261" s="13"/>
      <c r="G261" s="13"/>
      <c r="H261" s="13"/>
      <c r="I261" s="13"/>
      <c r="J261" s="13"/>
      <c r="K261" s="8"/>
      <c r="L261" s="9"/>
    </row>
    <row r="262">
      <c r="A262" s="10"/>
      <c r="B262" s="10"/>
      <c r="C262" s="10"/>
      <c r="D262" s="10"/>
      <c r="E262" s="29"/>
      <c r="F262" s="13"/>
      <c r="G262" s="13"/>
      <c r="H262" s="13"/>
      <c r="I262" s="13"/>
      <c r="J262" s="13"/>
      <c r="K262" s="8"/>
      <c r="L262" s="9"/>
    </row>
    <row r="263">
      <c r="A263" s="10"/>
      <c r="B263" s="10"/>
      <c r="C263" s="10"/>
      <c r="D263" s="10"/>
      <c r="E263" s="29"/>
      <c r="F263" s="13"/>
      <c r="G263" s="13"/>
      <c r="H263" s="13"/>
      <c r="I263" s="13"/>
      <c r="J263" s="13"/>
      <c r="K263" s="8"/>
      <c r="L263" s="9"/>
    </row>
    <row r="264">
      <c r="A264" s="10"/>
      <c r="B264" s="10"/>
      <c r="C264" s="10"/>
      <c r="D264" s="10"/>
      <c r="E264" s="29"/>
      <c r="F264" s="13"/>
      <c r="G264" s="13"/>
      <c r="H264" s="13"/>
      <c r="I264" s="13"/>
      <c r="J264" s="13"/>
      <c r="K264" s="8"/>
      <c r="L264" s="9"/>
    </row>
    <row r="265">
      <c r="A265" s="10"/>
      <c r="B265" s="10"/>
      <c r="C265" s="10"/>
      <c r="D265" s="10"/>
      <c r="E265" s="29"/>
      <c r="F265" s="13"/>
      <c r="G265" s="13"/>
      <c r="H265" s="13"/>
      <c r="I265" s="13"/>
      <c r="J265" s="13"/>
      <c r="K265" s="8"/>
      <c r="L265" s="9"/>
    </row>
    <row r="266">
      <c r="A266" s="10"/>
      <c r="B266" s="10"/>
      <c r="C266" s="10"/>
      <c r="D266" s="10"/>
      <c r="E266" s="29"/>
      <c r="F266" s="13"/>
      <c r="G266" s="13"/>
      <c r="H266" s="13"/>
      <c r="I266" s="13"/>
      <c r="J266" s="13"/>
      <c r="K266" s="8"/>
      <c r="L266" s="9"/>
    </row>
    <row r="267">
      <c r="A267" s="10"/>
      <c r="B267" s="10"/>
      <c r="C267" s="10"/>
      <c r="D267" s="10"/>
      <c r="E267" s="29"/>
      <c r="F267" s="13"/>
      <c r="G267" s="13"/>
      <c r="H267" s="13"/>
      <c r="I267" s="13"/>
      <c r="J267" s="13"/>
      <c r="K267" s="8"/>
      <c r="L267" s="9"/>
    </row>
    <row r="268">
      <c r="A268" s="10"/>
      <c r="B268" s="10"/>
      <c r="C268" s="10"/>
      <c r="D268" s="10"/>
      <c r="E268" s="29"/>
      <c r="F268" s="13"/>
      <c r="G268" s="13"/>
      <c r="H268" s="13"/>
      <c r="I268" s="13"/>
      <c r="J268" s="13"/>
      <c r="K268" s="8"/>
      <c r="L268" s="9"/>
    </row>
    <row r="269">
      <c r="A269" s="10"/>
      <c r="B269" s="10"/>
      <c r="C269" s="10"/>
      <c r="D269" s="10"/>
      <c r="E269" s="29"/>
      <c r="F269" s="13"/>
      <c r="G269" s="13"/>
      <c r="H269" s="13"/>
      <c r="I269" s="13"/>
      <c r="J269" s="13"/>
      <c r="K269" s="8"/>
      <c r="L269" s="9"/>
    </row>
    <row r="270">
      <c r="A270" s="10"/>
      <c r="B270" s="10"/>
      <c r="C270" s="10"/>
      <c r="D270" s="10"/>
      <c r="E270" s="29"/>
      <c r="F270" s="13"/>
      <c r="G270" s="13"/>
      <c r="H270" s="13"/>
      <c r="I270" s="13"/>
      <c r="J270" s="13"/>
      <c r="K270" s="8"/>
      <c r="L270" s="9"/>
    </row>
    <row r="271">
      <c r="A271" s="10"/>
      <c r="B271" s="10"/>
      <c r="C271" s="10"/>
      <c r="D271" s="10"/>
      <c r="E271" s="29"/>
      <c r="F271" s="13"/>
      <c r="G271" s="13"/>
      <c r="H271" s="13"/>
      <c r="I271" s="13"/>
      <c r="J271" s="13"/>
      <c r="K271" s="8"/>
      <c r="L271" s="9"/>
    </row>
    <row r="272">
      <c r="A272" s="10"/>
      <c r="B272" s="10"/>
      <c r="C272" s="10"/>
      <c r="D272" s="10"/>
      <c r="E272" s="29"/>
      <c r="F272" s="13"/>
      <c r="G272" s="13"/>
      <c r="H272" s="13"/>
      <c r="I272" s="13"/>
      <c r="J272" s="13"/>
      <c r="K272" s="8"/>
      <c r="L272" s="9"/>
    </row>
    <row r="273">
      <c r="A273" s="10"/>
      <c r="B273" s="10"/>
      <c r="C273" s="10"/>
      <c r="D273" s="10"/>
      <c r="E273" s="29"/>
      <c r="F273" s="13"/>
      <c r="G273" s="13"/>
      <c r="H273" s="13"/>
      <c r="I273" s="13"/>
      <c r="J273" s="13"/>
      <c r="K273" s="8"/>
      <c r="L273" s="9"/>
    </row>
    <row r="274">
      <c r="A274" s="10"/>
      <c r="B274" s="10"/>
      <c r="C274" s="10"/>
      <c r="D274" s="10"/>
      <c r="E274" s="29"/>
      <c r="F274" s="13"/>
      <c r="G274" s="13"/>
      <c r="H274" s="13"/>
      <c r="I274" s="13"/>
      <c r="J274" s="13"/>
      <c r="K274" s="8"/>
      <c r="L274" s="9"/>
    </row>
    <row r="275">
      <c r="A275" s="10"/>
      <c r="B275" s="10"/>
      <c r="C275" s="10"/>
      <c r="D275" s="10"/>
      <c r="E275" s="29"/>
      <c r="F275" s="13"/>
      <c r="G275" s="13"/>
      <c r="H275" s="13"/>
      <c r="I275" s="13"/>
      <c r="J275" s="13"/>
      <c r="K275" s="8"/>
      <c r="L275" s="9"/>
    </row>
    <row r="276">
      <c r="A276" s="10"/>
      <c r="B276" s="10"/>
      <c r="C276" s="10"/>
      <c r="D276" s="10"/>
      <c r="E276" s="29"/>
      <c r="F276" s="13"/>
      <c r="G276" s="13"/>
      <c r="H276" s="13"/>
      <c r="I276" s="13"/>
      <c r="J276" s="13"/>
      <c r="K276" s="8"/>
      <c r="L276" s="9"/>
    </row>
    <row r="277">
      <c r="A277" s="10"/>
      <c r="B277" s="10"/>
      <c r="C277" s="10"/>
      <c r="D277" s="10"/>
      <c r="E277" s="29"/>
      <c r="F277" s="13"/>
      <c r="G277" s="13"/>
      <c r="H277" s="13"/>
      <c r="I277" s="13"/>
      <c r="J277" s="13"/>
      <c r="K277" s="8"/>
      <c r="L277" s="9"/>
    </row>
    <row r="278">
      <c r="A278" s="10"/>
      <c r="B278" s="10"/>
      <c r="C278" s="10"/>
      <c r="D278" s="10"/>
      <c r="E278" s="29"/>
      <c r="F278" s="13"/>
      <c r="G278" s="13"/>
      <c r="H278" s="13"/>
      <c r="I278" s="13"/>
      <c r="J278" s="13"/>
      <c r="K278" s="8"/>
      <c r="L278" s="9"/>
    </row>
    <row r="279">
      <c r="A279" s="10"/>
      <c r="B279" s="10"/>
      <c r="C279" s="10"/>
      <c r="D279" s="10"/>
      <c r="E279" s="29"/>
      <c r="F279" s="13"/>
      <c r="G279" s="13"/>
      <c r="H279" s="13"/>
      <c r="I279" s="13"/>
      <c r="J279" s="13"/>
      <c r="K279" s="8"/>
      <c r="L279" s="9"/>
    </row>
    <row r="280">
      <c r="A280" s="10"/>
      <c r="B280" s="10"/>
      <c r="C280" s="10"/>
      <c r="D280" s="10"/>
      <c r="E280" s="29"/>
      <c r="F280" s="13"/>
      <c r="G280" s="13"/>
      <c r="H280" s="13"/>
      <c r="I280" s="13"/>
      <c r="J280" s="13"/>
      <c r="K280" s="8"/>
      <c r="L280" s="9"/>
    </row>
    <row r="281">
      <c r="A281" s="10"/>
      <c r="B281" s="10"/>
      <c r="C281" s="10"/>
      <c r="D281" s="10"/>
      <c r="E281" s="29"/>
      <c r="F281" s="13"/>
      <c r="G281" s="13"/>
      <c r="H281" s="13"/>
      <c r="I281" s="13"/>
      <c r="J281" s="13"/>
      <c r="K281" s="8"/>
      <c r="L281" s="9"/>
    </row>
    <row r="282">
      <c r="A282" s="10"/>
      <c r="B282" s="10"/>
      <c r="C282" s="10"/>
      <c r="D282" s="10"/>
      <c r="E282" s="29"/>
      <c r="F282" s="13"/>
      <c r="G282" s="13"/>
      <c r="H282" s="13"/>
      <c r="I282" s="13"/>
      <c r="J282" s="13"/>
      <c r="K282" s="8"/>
      <c r="L282" s="9"/>
    </row>
    <row r="283">
      <c r="A283" s="10"/>
      <c r="B283" s="10"/>
      <c r="C283" s="10"/>
      <c r="D283" s="10"/>
      <c r="E283" s="29"/>
      <c r="F283" s="13"/>
      <c r="G283" s="13"/>
      <c r="H283" s="13"/>
      <c r="I283" s="13"/>
      <c r="J283" s="13"/>
      <c r="K283" s="8"/>
      <c r="L283" s="9"/>
    </row>
    <row r="284">
      <c r="A284" s="10"/>
      <c r="B284" s="10"/>
      <c r="C284" s="10"/>
      <c r="D284" s="10"/>
      <c r="E284" s="29"/>
      <c r="F284" s="13"/>
      <c r="G284" s="13"/>
      <c r="H284" s="13"/>
      <c r="I284" s="13"/>
      <c r="J284" s="13"/>
      <c r="K284" s="8"/>
      <c r="L284" s="9"/>
    </row>
    <row r="285">
      <c r="A285" s="10"/>
      <c r="B285" s="10"/>
      <c r="C285" s="10"/>
      <c r="D285" s="10"/>
      <c r="E285" s="29"/>
      <c r="F285" s="13"/>
      <c r="G285" s="13"/>
      <c r="H285" s="13"/>
      <c r="I285" s="13"/>
      <c r="J285" s="13"/>
      <c r="K285" s="8"/>
      <c r="L285" s="9"/>
    </row>
    <row r="286">
      <c r="A286" s="10"/>
      <c r="B286" s="10"/>
      <c r="C286" s="10"/>
      <c r="D286" s="10"/>
      <c r="E286" s="29"/>
      <c r="F286" s="13"/>
      <c r="G286" s="13"/>
      <c r="H286" s="13"/>
      <c r="I286" s="13"/>
      <c r="J286" s="13"/>
      <c r="K286" s="8"/>
      <c r="L286" s="9"/>
    </row>
    <row r="287">
      <c r="A287" s="10"/>
      <c r="B287" s="10"/>
      <c r="C287" s="10"/>
      <c r="D287" s="10"/>
      <c r="E287" s="29"/>
      <c r="F287" s="13"/>
      <c r="G287" s="13"/>
      <c r="H287" s="13"/>
      <c r="I287" s="13"/>
      <c r="J287" s="13"/>
      <c r="K287" s="8"/>
      <c r="L287" s="9"/>
    </row>
    <row r="288">
      <c r="A288" s="10"/>
      <c r="B288" s="10"/>
      <c r="C288" s="10"/>
      <c r="D288" s="10"/>
      <c r="E288" s="29"/>
      <c r="F288" s="13"/>
      <c r="G288" s="13"/>
      <c r="H288" s="13"/>
      <c r="I288" s="13"/>
      <c r="J288" s="13"/>
      <c r="K288" s="8"/>
      <c r="L288" s="9"/>
    </row>
    <row r="289">
      <c r="A289" s="10"/>
      <c r="B289" s="10"/>
      <c r="C289" s="10"/>
      <c r="D289" s="10"/>
      <c r="E289" s="29"/>
      <c r="F289" s="13"/>
      <c r="G289" s="13"/>
      <c r="H289" s="13"/>
      <c r="I289" s="13"/>
      <c r="J289" s="13"/>
      <c r="K289" s="8"/>
      <c r="L289" s="9"/>
    </row>
    <row r="290">
      <c r="A290" s="10"/>
      <c r="B290" s="10"/>
      <c r="C290" s="10"/>
      <c r="D290" s="10"/>
      <c r="E290" s="29"/>
      <c r="F290" s="13"/>
      <c r="G290" s="13"/>
      <c r="H290" s="13"/>
      <c r="I290" s="13"/>
      <c r="J290" s="13"/>
      <c r="K290" s="8"/>
      <c r="L290" s="9"/>
    </row>
    <row r="291">
      <c r="A291" s="10"/>
      <c r="B291" s="10"/>
      <c r="C291" s="10"/>
      <c r="D291" s="10"/>
      <c r="E291" s="29"/>
      <c r="F291" s="13"/>
      <c r="G291" s="13"/>
      <c r="H291" s="13"/>
      <c r="I291" s="13"/>
      <c r="J291" s="13"/>
      <c r="K291" s="8"/>
      <c r="L291" s="9"/>
    </row>
    <row r="292">
      <c r="A292" s="10"/>
      <c r="B292" s="10"/>
      <c r="C292" s="10"/>
      <c r="D292" s="10"/>
      <c r="E292" s="29"/>
      <c r="F292" s="13"/>
      <c r="G292" s="13"/>
      <c r="H292" s="13"/>
      <c r="I292" s="13"/>
      <c r="J292" s="13"/>
      <c r="K292" s="8"/>
      <c r="L292" s="9"/>
    </row>
    <row r="293">
      <c r="A293" s="10"/>
      <c r="B293" s="10"/>
      <c r="C293" s="10"/>
      <c r="D293" s="10"/>
      <c r="E293" s="29"/>
      <c r="F293" s="13"/>
      <c r="G293" s="13"/>
      <c r="H293" s="13"/>
      <c r="I293" s="13"/>
      <c r="J293" s="13"/>
      <c r="K293" s="8"/>
      <c r="L293" s="9"/>
    </row>
    <row r="294">
      <c r="A294" s="10"/>
      <c r="B294" s="10"/>
      <c r="C294" s="10"/>
      <c r="D294" s="10"/>
      <c r="E294" s="29"/>
      <c r="F294" s="13"/>
      <c r="G294" s="13"/>
      <c r="H294" s="13"/>
      <c r="I294" s="13"/>
      <c r="J294" s="13"/>
      <c r="K294" s="8"/>
      <c r="L294" s="9"/>
    </row>
    <row r="295">
      <c r="A295" s="10"/>
      <c r="B295" s="10"/>
      <c r="C295" s="10"/>
      <c r="D295" s="10"/>
      <c r="E295" s="29"/>
      <c r="F295" s="13"/>
      <c r="G295" s="13"/>
      <c r="H295" s="13"/>
      <c r="I295" s="13"/>
      <c r="J295" s="13"/>
      <c r="K295" s="8"/>
      <c r="L295" s="9"/>
    </row>
    <row r="296">
      <c r="A296" s="10"/>
      <c r="B296" s="10"/>
      <c r="C296" s="10"/>
      <c r="D296" s="10"/>
      <c r="E296" s="29"/>
      <c r="F296" s="13"/>
      <c r="G296" s="13"/>
      <c r="H296" s="13"/>
      <c r="I296" s="13"/>
      <c r="J296" s="13"/>
      <c r="K296" s="8"/>
      <c r="L296" s="9"/>
    </row>
    <row r="297">
      <c r="A297" s="10"/>
      <c r="B297" s="10"/>
      <c r="C297" s="10"/>
      <c r="D297" s="10"/>
      <c r="E297" s="29"/>
      <c r="F297" s="13"/>
      <c r="G297" s="13"/>
      <c r="H297" s="13"/>
      <c r="I297" s="13"/>
      <c r="J297" s="13"/>
      <c r="K297" s="8"/>
      <c r="L297" s="9"/>
    </row>
    <row r="298">
      <c r="A298" s="10"/>
      <c r="B298" s="10"/>
      <c r="C298" s="10"/>
      <c r="D298" s="10"/>
      <c r="E298" s="29"/>
      <c r="F298" s="13"/>
      <c r="G298" s="13"/>
      <c r="H298" s="13"/>
      <c r="I298" s="13"/>
      <c r="J298" s="13"/>
      <c r="K298" s="8"/>
      <c r="L298" s="9"/>
    </row>
    <row r="299">
      <c r="A299" s="10"/>
      <c r="B299" s="10"/>
      <c r="C299" s="10"/>
      <c r="D299" s="10"/>
      <c r="E299" s="29"/>
      <c r="F299" s="13"/>
      <c r="G299" s="13"/>
      <c r="H299" s="13"/>
      <c r="I299" s="13"/>
      <c r="J299" s="13"/>
      <c r="K299" s="8"/>
      <c r="L299" s="9"/>
    </row>
    <row r="300">
      <c r="A300" s="10"/>
      <c r="B300" s="10"/>
      <c r="C300" s="10"/>
      <c r="D300" s="10"/>
      <c r="E300" s="29"/>
      <c r="F300" s="13"/>
      <c r="G300" s="13"/>
      <c r="H300" s="13"/>
      <c r="I300" s="13"/>
      <c r="J300" s="13"/>
      <c r="K300" s="8"/>
      <c r="L300" s="9"/>
    </row>
    <row r="301">
      <c r="A301" s="10"/>
      <c r="B301" s="10"/>
      <c r="C301" s="10"/>
      <c r="D301" s="10"/>
      <c r="E301" s="29"/>
      <c r="F301" s="13"/>
      <c r="G301" s="13"/>
      <c r="H301" s="13"/>
      <c r="I301" s="13"/>
      <c r="J301" s="13"/>
      <c r="K301" s="8"/>
      <c r="L301" s="9"/>
    </row>
    <row r="302">
      <c r="A302" s="10"/>
      <c r="B302" s="10"/>
      <c r="C302" s="10"/>
      <c r="D302" s="10"/>
      <c r="E302" s="29"/>
      <c r="F302" s="13"/>
      <c r="G302" s="13"/>
      <c r="H302" s="13"/>
      <c r="I302" s="13"/>
      <c r="J302" s="13"/>
      <c r="K302" s="8"/>
      <c r="L302" s="9"/>
    </row>
    <row r="303">
      <c r="A303" s="10"/>
      <c r="B303" s="10"/>
      <c r="C303" s="10"/>
      <c r="D303" s="10"/>
      <c r="E303" s="29"/>
      <c r="F303" s="13"/>
      <c r="G303" s="13"/>
      <c r="H303" s="13"/>
      <c r="I303" s="13"/>
      <c r="J303" s="13"/>
      <c r="K303" s="8"/>
      <c r="L303" s="9"/>
    </row>
    <row r="304">
      <c r="A304" s="10"/>
      <c r="B304" s="10"/>
      <c r="C304" s="10"/>
      <c r="D304" s="10"/>
      <c r="E304" s="29"/>
      <c r="F304" s="13"/>
      <c r="G304" s="13"/>
      <c r="H304" s="13"/>
      <c r="I304" s="13"/>
      <c r="J304" s="13"/>
      <c r="K304" s="8"/>
      <c r="L304" s="9"/>
    </row>
    <row r="305">
      <c r="A305" s="10"/>
      <c r="B305" s="10"/>
      <c r="C305" s="10"/>
      <c r="D305" s="10"/>
      <c r="E305" s="29"/>
      <c r="F305" s="13"/>
      <c r="G305" s="13"/>
      <c r="H305" s="13"/>
      <c r="I305" s="13"/>
      <c r="J305" s="13"/>
      <c r="K305" s="8"/>
      <c r="L305" s="9"/>
    </row>
    <row r="306">
      <c r="A306" s="10"/>
      <c r="B306" s="10"/>
      <c r="C306" s="10"/>
      <c r="D306" s="10"/>
      <c r="E306" s="29"/>
      <c r="F306" s="13"/>
      <c r="G306" s="13"/>
      <c r="H306" s="13"/>
      <c r="I306" s="13"/>
      <c r="J306" s="13"/>
      <c r="K306" s="8"/>
      <c r="L306" s="9"/>
    </row>
    <row r="307">
      <c r="A307" s="10"/>
      <c r="B307" s="10"/>
      <c r="C307" s="10"/>
      <c r="D307" s="10"/>
      <c r="E307" s="29"/>
      <c r="F307" s="13"/>
      <c r="G307" s="13"/>
      <c r="H307" s="13"/>
      <c r="I307" s="13"/>
      <c r="J307" s="13"/>
      <c r="K307" s="8"/>
      <c r="L307" s="9"/>
    </row>
    <row r="308">
      <c r="A308" s="10"/>
      <c r="B308" s="10"/>
      <c r="C308" s="10"/>
      <c r="D308" s="10"/>
      <c r="E308" s="29"/>
      <c r="F308" s="13"/>
      <c r="G308" s="13"/>
      <c r="H308" s="13"/>
      <c r="I308" s="13"/>
      <c r="J308" s="13"/>
      <c r="K308" s="8"/>
      <c r="L308" s="9"/>
    </row>
    <row r="309">
      <c r="A309" s="10"/>
      <c r="B309" s="10"/>
      <c r="C309" s="10"/>
      <c r="D309" s="10"/>
      <c r="E309" s="29"/>
      <c r="F309" s="13"/>
      <c r="G309" s="13"/>
      <c r="H309" s="13"/>
      <c r="I309" s="13"/>
      <c r="J309" s="13"/>
      <c r="K309" s="8"/>
      <c r="L309" s="9"/>
    </row>
    <row r="310">
      <c r="A310" s="10"/>
      <c r="B310" s="10"/>
      <c r="C310" s="10"/>
      <c r="D310" s="10"/>
      <c r="E310" s="29"/>
      <c r="F310" s="13"/>
      <c r="G310" s="13"/>
      <c r="H310" s="13"/>
      <c r="I310" s="13"/>
      <c r="J310" s="13"/>
      <c r="K310" s="8"/>
      <c r="L310" s="9"/>
    </row>
    <row r="311">
      <c r="A311" s="10"/>
      <c r="B311" s="10"/>
      <c r="C311" s="10"/>
      <c r="D311" s="10"/>
      <c r="E311" s="29"/>
      <c r="F311" s="13"/>
      <c r="G311" s="13"/>
      <c r="H311" s="13"/>
      <c r="I311" s="13"/>
      <c r="J311" s="13"/>
      <c r="K311" s="8"/>
      <c r="L311" s="9"/>
    </row>
    <row r="312">
      <c r="A312" s="10"/>
      <c r="B312" s="10"/>
      <c r="C312" s="10"/>
      <c r="D312" s="10"/>
      <c r="E312" s="29"/>
      <c r="F312" s="13"/>
      <c r="G312" s="13"/>
      <c r="H312" s="13"/>
      <c r="I312" s="13"/>
      <c r="J312" s="13"/>
      <c r="K312" s="8"/>
      <c r="L312" s="9"/>
    </row>
    <row r="313">
      <c r="A313" s="10"/>
      <c r="B313" s="10"/>
      <c r="C313" s="10"/>
      <c r="D313" s="10"/>
      <c r="E313" s="29"/>
      <c r="F313" s="13"/>
      <c r="G313" s="13"/>
      <c r="H313" s="13"/>
      <c r="I313" s="13"/>
      <c r="J313" s="13"/>
      <c r="K313" s="8"/>
      <c r="L313" s="9"/>
    </row>
    <row r="314">
      <c r="A314" s="10"/>
      <c r="B314" s="10"/>
      <c r="C314" s="10"/>
      <c r="D314" s="10"/>
      <c r="E314" s="29"/>
      <c r="F314" s="13"/>
      <c r="G314" s="13"/>
      <c r="H314" s="13"/>
      <c r="I314" s="13"/>
      <c r="J314" s="13"/>
      <c r="K314" s="8"/>
      <c r="L314" s="9"/>
    </row>
    <row r="315">
      <c r="A315" s="10"/>
      <c r="B315" s="10"/>
      <c r="C315" s="10"/>
      <c r="D315" s="10"/>
      <c r="E315" s="29"/>
      <c r="F315" s="13"/>
      <c r="G315" s="13"/>
      <c r="H315" s="13"/>
      <c r="I315" s="13"/>
      <c r="J315" s="13"/>
      <c r="K315" s="8"/>
      <c r="L315" s="9"/>
    </row>
    <row r="316">
      <c r="A316" s="10"/>
      <c r="B316" s="10"/>
      <c r="C316" s="10"/>
      <c r="D316" s="10"/>
      <c r="E316" s="29"/>
      <c r="F316" s="13"/>
      <c r="G316" s="13"/>
      <c r="H316" s="13"/>
      <c r="I316" s="13"/>
      <c r="J316" s="13"/>
      <c r="K316" s="8"/>
      <c r="L316" s="9"/>
    </row>
    <row r="317">
      <c r="A317" s="10"/>
      <c r="B317" s="10"/>
      <c r="C317" s="10"/>
      <c r="D317" s="10"/>
      <c r="E317" s="29"/>
      <c r="F317" s="13"/>
      <c r="G317" s="13"/>
      <c r="H317" s="13"/>
      <c r="I317" s="13"/>
      <c r="J317" s="13"/>
      <c r="K317" s="8"/>
      <c r="L317" s="9"/>
    </row>
    <row r="318">
      <c r="A318" s="10"/>
      <c r="B318" s="10"/>
      <c r="C318" s="10"/>
      <c r="D318" s="10"/>
      <c r="E318" s="29"/>
      <c r="F318" s="13"/>
      <c r="G318" s="13"/>
      <c r="H318" s="13"/>
      <c r="I318" s="13"/>
      <c r="J318" s="13"/>
      <c r="K318" s="8"/>
      <c r="L318" s="9"/>
    </row>
    <row r="319">
      <c r="A319" s="10"/>
      <c r="B319" s="10"/>
      <c r="C319" s="10"/>
      <c r="D319" s="10"/>
      <c r="E319" s="29"/>
      <c r="F319" s="13"/>
      <c r="G319" s="13"/>
      <c r="H319" s="13"/>
      <c r="I319" s="13"/>
      <c r="J319" s="13"/>
      <c r="K319" s="8"/>
      <c r="L319" s="9"/>
    </row>
    <row r="320">
      <c r="A320" s="10"/>
      <c r="B320" s="10"/>
      <c r="C320" s="10"/>
      <c r="D320" s="10"/>
      <c r="E320" s="29"/>
      <c r="F320" s="13"/>
      <c r="G320" s="13"/>
      <c r="H320" s="13"/>
      <c r="I320" s="13"/>
      <c r="J320" s="13"/>
      <c r="K320" s="8"/>
      <c r="L320" s="9"/>
    </row>
    <row r="321">
      <c r="A321" s="10"/>
      <c r="B321" s="10"/>
      <c r="C321" s="10"/>
      <c r="D321" s="10"/>
      <c r="E321" s="29"/>
      <c r="F321" s="13"/>
      <c r="G321" s="13"/>
      <c r="H321" s="13"/>
      <c r="I321" s="13"/>
      <c r="J321" s="13"/>
      <c r="K321" s="8"/>
      <c r="L321" s="9"/>
    </row>
    <row r="322">
      <c r="A322" s="10"/>
      <c r="B322" s="10"/>
      <c r="C322" s="10"/>
      <c r="D322" s="10"/>
      <c r="E322" s="29"/>
      <c r="F322" s="13"/>
      <c r="G322" s="13"/>
      <c r="H322" s="13"/>
      <c r="I322" s="13"/>
      <c r="J322" s="13"/>
      <c r="K322" s="8"/>
      <c r="L322" s="9"/>
    </row>
    <row r="323">
      <c r="A323" s="10"/>
      <c r="B323" s="10"/>
      <c r="C323" s="10"/>
      <c r="D323" s="10"/>
      <c r="E323" s="29"/>
      <c r="F323" s="13"/>
      <c r="G323" s="13"/>
      <c r="H323" s="13"/>
      <c r="I323" s="13"/>
      <c r="J323" s="13"/>
      <c r="K323" s="8"/>
      <c r="L323" s="9"/>
    </row>
    <row r="324">
      <c r="A324" s="10"/>
      <c r="B324" s="10"/>
      <c r="C324" s="10"/>
      <c r="D324" s="10"/>
      <c r="E324" s="29"/>
      <c r="F324" s="13"/>
      <c r="G324" s="13"/>
      <c r="H324" s="13"/>
      <c r="I324" s="13"/>
      <c r="J324" s="13"/>
      <c r="K324" s="8"/>
      <c r="L324" s="9"/>
    </row>
    <row r="325">
      <c r="A325" s="10"/>
      <c r="B325" s="10"/>
      <c r="C325" s="10"/>
      <c r="D325" s="10"/>
      <c r="E325" s="29"/>
      <c r="F325" s="13"/>
      <c r="G325" s="13"/>
      <c r="H325" s="13"/>
      <c r="I325" s="13"/>
      <c r="J325" s="13"/>
      <c r="K325" s="8"/>
      <c r="L325" s="9"/>
    </row>
    <row r="326">
      <c r="A326" s="10"/>
      <c r="B326" s="10"/>
      <c r="C326" s="10"/>
      <c r="D326" s="10"/>
      <c r="E326" s="29"/>
      <c r="F326" s="13"/>
      <c r="G326" s="13"/>
      <c r="H326" s="13"/>
      <c r="I326" s="13"/>
      <c r="J326" s="13"/>
      <c r="K326" s="8"/>
      <c r="L326" s="9"/>
    </row>
    <row r="327">
      <c r="A327" s="10"/>
      <c r="B327" s="10"/>
      <c r="C327" s="10"/>
      <c r="D327" s="10"/>
      <c r="E327" s="29"/>
      <c r="F327" s="13"/>
      <c r="G327" s="13"/>
      <c r="H327" s="13"/>
      <c r="I327" s="13"/>
      <c r="J327" s="13"/>
      <c r="K327" s="8"/>
      <c r="L327" s="9"/>
    </row>
    <row r="328">
      <c r="A328" s="10"/>
      <c r="B328" s="10"/>
      <c r="C328" s="10"/>
      <c r="D328" s="10"/>
      <c r="E328" s="29"/>
      <c r="F328" s="13"/>
      <c r="G328" s="13"/>
      <c r="H328" s="13"/>
      <c r="I328" s="13"/>
      <c r="J328" s="13"/>
      <c r="K328" s="8"/>
      <c r="L328" s="9"/>
    </row>
    <row r="329">
      <c r="A329" s="10"/>
      <c r="B329" s="10"/>
      <c r="C329" s="10"/>
      <c r="D329" s="10"/>
      <c r="E329" s="29"/>
      <c r="F329" s="13"/>
      <c r="G329" s="13"/>
      <c r="H329" s="13"/>
      <c r="I329" s="13"/>
      <c r="J329" s="13"/>
      <c r="K329" s="8"/>
      <c r="L329" s="9"/>
    </row>
    <row r="330">
      <c r="A330" s="10"/>
      <c r="B330" s="10"/>
      <c r="C330" s="10"/>
      <c r="D330" s="10"/>
      <c r="E330" s="29"/>
      <c r="F330" s="13"/>
      <c r="G330" s="13"/>
      <c r="H330" s="13"/>
      <c r="I330" s="13"/>
      <c r="J330" s="13"/>
      <c r="K330" s="8"/>
      <c r="L330" s="9"/>
    </row>
    <row r="331">
      <c r="A331" s="10"/>
      <c r="B331" s="10"/>
      <c r="C331" s="10"/>
      <c r="D331" s="10"/>
      <c r="E331" s="29"/>
      <c r="F331" s="13"/>
      <c r="G331" s="13"/>
      <c r="H331" s="13"/>
      <c r="I331" s="13"/>
      <c r="J331" s="13"/>
      <c r="K331" s="8"/>
      <c r="L331" s="9"/>
    </row>
    <row r="332">
      <c r="A332" s="10"/>
      <c r="B332" s="10"/>
      <c r="C332" s="10"/>
      <c r="D332" s="10"/>
      <c r="E332" s="29"/>
      <c r="F332" s="13"/>
      <c r="G332" s="13"/>
      <c r="H332" s="13"/>
      <c r="I332" s="13"/>
      <c r="J332" s="13"/>
      <c r="K332" s="8"/>
      <c r="L332" s="9"/>
    </row>
    <row r="333">
      <c r="A333" s="10"/>
      <c r="B333" s="10"/>
      <c r="C333" s="10"/>
      <c r="D333" s="10"/>
      <c r="E333" s="29"/>
      <c r="F333" s="13"/>
      <c r="G333" s="13"/>
      <c r="H333" s="13"/>
      <c r="I333" s="13"/>
      <c r="J333" s="13"/>
      <c r="K333" s="8"/>
      <c r="L333" s="9"/>
    </row>
    <row r="334">
      <c r="A334" s="10"/>
      <c r="B334" s="10"/>
      <c r="C334" s="10"/>
      <c r="D334" s="10"/>
      <c r="E334" s="29"/>
      <c r="F334" s="13"/>
      <c r="G334" s="13"/>
      <c r="H334" s="13"/>
      <c r="I334" s="13"/>
      <c r="J334" s="13"/>
      <c r="K334" s="8"/>
      <c r="L334" s="9"/>
    </row>
    <row r="335">
      <c r="A335" s="10"/>
      <c r="B335" s="10"/>
      <c r="C335" s="10"/>
      <c r="D335" s="10"/>
      <c r="E335" s="29"/>
      <c r="F335" s="13"/>
      <c r="G335" s="13"/>
      <c r="H335" s="13"/>
      <c r="I335" s="13"/>
      <c r="J335" s="13"/>
      <c r="K335" s="8"/>
      <c r="L335" s="9"/>
    </row>
    <row r="336">
      <c r="A336" s="10"/>
      <c r="B336" s="10"/>
      <c r="C336" s="10"/>
      <c r="D336" s="10"/>
      <c r="E336" s="29"/>
      <c r="F336" s="13"/>
      <c r="G336" s="13"/>
      <c r="H336" s="13"/>
      <c r="I336" s="13"/>
      <c r="J336" s="13"/>
      <c r="K336" s="8"/>
      <c r="L336" s="9"/>
    </row>
    <row r="337">
      <c r="A337" s="10"/>
      <c r="B337" s="10"/>
      <c r="C337" s="10"/>
      <c r="D337" s="10"/>
      <c r="E337" s="29"/>
      <c r="F337" s="13"/>
      <c r="G337" s="13"/>
      <c r="H337" s="13"/>
      <c r="I337" s="13"/>
      <c r="J337" s="13"/>
      <c r="K337" s="8"/>
      <c r="L337" s="9"/>
    </row>
    <row r="338">
      <c r="A338" s="10"/>
      <c r="B338" s="10"/>
      <c r="C338" s="10"/>
      <c r="D338" s="10"/>
      <c r="E338" s="29"/>
      <c r="F338" s="13"/>
      <c r="G338" s="13"/>
      <c r="H338" s="13"/>
      <c r="I338" s="13"/>
      <c r="J338" s="13"/>
      <c r="K338" s="8"/>
      <c r="L338" s="9"/>
    </row>
    <row r="339">
      <c r="A339" s="10"/>
      <c r="B339" s="10"/>
      <c r="C339" s="10"/>
      <c r="D339" s="10"/>
      <c r="E339" s="29"/>
      <c r="F339" s="13"/>
      <c r="G339" s="13"/>
      <c r="H339" s="13"/>
      <c r="I339" s="13"/>
      <c r="J339" s="13"/>
      <c r="K339" s="8"/>
      <c r="L339" s="9"/>
    </row>
    <row r="340">
      <c r="A340" s="10"/>
      <c r="B340" s="10"/>
      <c r="C340" s="10"/>
      <c r="D340" s="10"/>
      <c r="E340" s="29"/>
      <c r="F340" s="13"/>
      <c r="G340" s="13"/>
      <c r="H340" s="13"/>
      <c r="I340" s="13"/>
      <c r="J340" s="13"/>
      <c r="K340" s="8"/>
      <c r="L340" s="9"/>
    </row>
    <row r="341">
      <c r="A341" s="10"/>
      <c r="B341" s="10"/>
      <c r="C341" s="10"/>
      <c r="D341" s="10"/>
      <c r="E341" s="29"/>
      <c r="F341" s="13"/>
      <c r="G341" s="13"/>
      <c r="H341" s="13"/>
      <c r="I341" s="13"/>
      <c r="J341" s="13"/>
      <c r="K341" s="8"/>
      <c r="L341" s="9"/>
    </row>
    <row r="342">
      <c r="A342" s="10"/>
      <c r="B342" s="10"/>
      <c r="C342" s="10"/>
      <c r="D342" s="10"/>
      <c r="E342" s="29"/>
      <c r="F342" s="13"/>
      <c r="G342" s="13"/>
      <c r="H342" s="13"/>
      <c r="I342" s="13"/>
      <c r="J342" s="13"/>
      <c r="K342" s="8"/>
      <c r="L342" s="9"/>
    </row>
    <row r="343">
      <c r="A343" s="10"/>
      <c r="B343" s="10"/>
      <c r="C343" s="10"/>
      <c r="D343" s="10"/>
      <c r="E343" s="29"/>
      <c r="F343" s="13"/>
      <c r="G343" s="13"/>
      <c r="H343" s="13"/>
      <c r="I343" s="13"/>
      <c r="J343" s="13"/>
      <c r="K343" s="8"/>
      <c r="L343" s="9"/>
    </row>
    <row r="344">
      <c r="A344" s="10"/>
      <c r="B344" s="10"/>
      <c r="C344" s="10"/>
      <c r="D344" s="10"/>
      <c r="E344" s="29"/>
      <c r="F344" s="13"/>
      <c r="G344" s="13"/>
      <c r="H344" s="13"/>
      <c r="I344" s="13"/>
      <c r="J344" s="13"/>
      <c r="K344" s="8"/>
      <c r="L344" s="9"/>
    </row>
    <row r="345">
      <c r="A345" s="10"/>
      <c r="B345" s="10"/>
      <c r="C345" s="10"/>
      <c r="D345" s="10"/>
      <c r="E345" s="29"/>
      <c r="F345" s="13"/>
      <c r="G345" s="13"/>
      <c r="H345" s="13"/>
      <c r="I345" s="13"/>
      <c r="J345" s="13"/>
      <c r="K345" s="8"/>
      <c r="L345" s="9"/>
    </row>
    <row r="346">
      <c r="A346" s="10"/>
      <c r="B346" s="10"/>
      <c r="C346" s="10"/>
      <c r="D346" s="10"/>
      <c r="E346" s="29"/>
      <c r="F346" s="13"/>
      <c r="G346" s="13"/>
      <c r="H346" s="13"/>
      <c r="I346" s="13"/>
      <c r="J346" s="13"/>
      <c r="K346" s="8"/>
      <c r="L346" s="9"/>
    </row>
    <row r="347">
      <c r="A347" s="10"/>
      <c r="B347" s="10"/>
      <c r="C347" s="10"/>
      <c r="D347" s="10"/>
      <c r="E347" s="29"/>
      <c r="F347" s="13"/>
      <c r="G347" s="13"/>
      <c r="H347" s="13"/>
      <c r="I347" s="13"/>
      <c r="J347" s="13"/>
      <c r="K347" s="8"/>
      <c r="L347" s="9"/>
    </row>
    <row r="348">
      <c r="A348" s="10"/>
      <c r="B348" s="10"/>
      <c r="C348" s="10"/>
      <c r="D348" s="10"/>
      <c r="E348" s="29"/>
      <c r="F348" s="13"/>
      <c r="G348" s="13"/>
      <c r="H348" s="13"/>
      <c r="I348" s="13"/>
      <c r="J348" s="13"/>
      <c r="K348" s="8"/>
      <c r="L348" s="9"/>
    </row>
    <row r="349">
      <c r="A349" s="10"/>
      <c r="B349" s="10"/>
      <c r="C349" s="10"/>
      <c r="D349" s="10"/>
      <c r="E349" s="29"/>
      <c r="F349" s="13"/>
      <c r="G349" s="13"/>
      <c r="H349" s="13"/>
      <c r="I349" s="13"/>
      <c r="J349" s="13"/>
      <c r="K349" s="8"/>
      <c r="L349" s="9"/>
    </row>
    <row r="350">
      <c r="A350" s="10"/>
      <c r="B350" s="10"/>
      <c r="C350" s="10"/>
      <c r="D350" s="10"/>
      <c r="E350" s="29"/>
      <c r="F350" s="13"/>
      <c r="G350" s="13"/>
      <c r="H350" s="13"/>
      <c r="I350" s="13"/>
      <c r="J350" s="13"/>
      <c r="K350" s="8"/>
      <c r="L350" s="9"/>
    </row>
    <row r="351">
      <c r="A351" s="10"/>
      <c r="B351" s="10"/>
      <c r="C351" s="10"/>
      <c r="D351" s="10"/>
      <c r="E351" s="29"/>
      <c r="F351" s="13"/>
      <c r="G351" s="13"/>
      <c r="H351" s="13"/>
      <c r="I351" s="13"/>
      <c r="J351" s="13"/>
      <c r="K351" s="8"/>
      <c r="L351" s="9"/>
    </row>
    <row r="352">
      <c r="A352" s="10"/>
      <c r="B352" s="10"/>
      <c r="C352" s="10"/>
      <c r="D352" s="10"/>
      <c r="E352" s="29"/>
      <c r="F352" s="13"/>
      <c r="G352" s="13"/>
      <c r="H352" s="13"/>
      <c r="I352" s="13"/>
      <c r="J352" s="13"/>
      <c r="K352" s="8"/>
      <c r="L352" s="9"/>
    </row>
    <row r="353">
      <c r="A353" s="10"/>
      <c r="B353" s="10"/>
      <c r="C353" s="10"/>
      <c r="D353" s="10"/>
      <c r="E353" s="29"/>
      <c r="F353" s="13"/>
      <c r="G353" s="13"/>
      <c r="H353" s="13"/>
      <c r="I353" s="13"/>
      <c r="J353" s="13"/>
      <c r="K353" s="8"/>
      <c r="L353" s="9"/>
    </row>
    <row r="354">
      <c r="A354" s="10"/>
      <c r="B354" s="10"/>
      <c r="C354" s="10"/>
      <c r="D354" s="10"/>
      <c r="E354" s="29"/>
      <c r="F354" s="13"/>
      <c r="G354" s="13"/>
      <c r="H354" s="13"/>
      <c r="I354" s="13"/>
      <c r="J354" s="13"/>
      <c r="K354" s="8"/>
      <c r="L354" s="9"/>
    </row>
    <row r="355">
      <c r="A355" s="10"/>
      <c r="B355" s="10"/>
      <c r="C355" s="10"/>
      <c r="D355" s="10"/>
      <c r="E355" s="29"/>
      <c r="F355" s="13"/>
      <c r="G355" s="13"/>
      <c r="H355" s="13"/>
      <c r="I355" s="13"/>
      <c r="J355" s="13"/>
      <c r="K355" s="8"/>
      <c r="L355" s="9"/>
    </row>
    <row r="356">
      <c r="A356" s="10"/>
      <c r="B356" s="10"/>
      <c r="C356" s="10"/>
      <c r="D356" s="10"/>
      <c r="E356" s="29"/>
      <c r="F356" s="13"/>
      <c r="G356" s="13"/>
      <c r="H356" s="13"/>
      <c r="I356" s="13"/>
      <c r="J356" s="13"/>
      <c r="K356" s="8"/>
      <c r="L356" s="9"/>
    </row>
    <row r="357">
      <c r="A357" s="10"/>
      <c r="B357" s="10"/>
      <c r="C357" s="10"/>
      <c r="D357" s="10"/>
      <c r="E357" s="29"/>
      <c r="F357" s="13"/>
      <c r="G357" s="13"/>
      <c r="H357" s="13"/>
      <c r="I357" s="13"/>
      <c r="J357" s="13"/>
      <c r="K357" s="8"/>
      <c r="L357" s="9"/>
    </row>
    <row r="358">
      <c r="A358" s="10"/>
      <c r="B358" s="10"/>
      <c r="C358" s="10"/>
      <c r="D358" s="10"/>
      <c r="E358" s="29"/>
      <c r="F358" s="13"/>
      <c r="G358" s="13"/>
      <c r="H358" s="13"/>
      <c r="I358" s="13"/>
      <c r="J358" s="13"/>
      <c r="K358" s="8"/>
      <c r="L358" s="9"/>
    </row>
    <row r="359">
      <c r="A359" s="10"/>
      <c r="B359" s="10"/>
      <c r="C359" s="10"/>
      <c r="D359" s="10"/>
      <c r="E359" s="29"/>
      <c r="F359" s="13"/>
      <c r="G359" s="13"/>
      <c r="H359" s="13"/>
      <c r="I359" s="13"/>
      <c r="J359" s="13"/>
      <c r="K359" s="8"/>
      <c r="L359" s="9"/>
    </row>
    <row r="360">
      <c r="A360" s="10"/>
      <c r="B360" s="10"/>
      <c r="C360" s="10"/>
      <c r="D360" s="10"/>
      <c r="E360" s="29"/>
      <c r="F360" s="13"/>
      <c r="G360" s="13"/>
      <c r="H360" s="13"/>
      <c r="I360" s="13"/>
      <c r="J360" s="13"/>
      <c r="K360" s="8"/>
      <c r="L360" s="9"/>
    </row>
    <row r="361">
      <c r="A361" s="10"/>
      <c r="B361" s="10"/>
      <c r="C361" s="10"/>
      <c r="D361" s="10"/>
      <c r="E361" s="29"/>
      <c r="F361" s="13"/>
      <c r="G361" s="13"/>
      <c r="H361" s="13"/>
      <c r="I361" s="13"/>
      <c r="J361" s="13"/>
      <c r="K361" s="8"/>
      <c r="L361" s="9"/>
    </row>
    <row r="362">
      <c r="A362" s="10"/>
      <c r="B362" s="10"/>
      <c r="C362" s="10"/>
      <c r="D362" s="10"/>
      <c r="E362" s="29"/>
      <c r="F362" s="13"/>
      <c r="G362" s="13"/>
      <c r="H362" s="13"/>
      <c r="I362" s="13"/>
      <c r="J362" s="13"/>
      <c r="K362" s="8"/>
      <c r="L362" s="9"/>
    </row>
    <row r="363">
      <c r="A363" s="10"/>
      <c r="B363" s="10"/>
      <c r="C363" s="10"/>
      <c r="D363" s="10"/>
      <c r="E363" s="29"/>
      <c r="F363" s="13"/>
      <c r="G363" s="13"/>
      <c r="H363" s="13"/>
      <c r="I363" s="13"/>
      <c r="J363" s="13"/>
      <c r="K363" s="8"/>
      <c r="L363" s="9"/>
    </row>
    <row r="364">
      <c r="A364" s="10"/>
      <c r="B364" s="10"/>
      <c r="C364" s="10"/>
      <c r="D364" s="10"/>
      <c r="E364" s="29"/>
      <c r="F364" s="13"/>
      <c r="G364" s="13"/>
      <c r="H364" s="13"/>
      <c r="I364" s="13"/>
      <c r="J364" s="13"/>
      <c r="K364" s="8"/>
      <c r="L364" s="9"/>
    </row>
    <row r="365">
      <c r="A365" s="10"/>
      <c r="B365" s="10"/>
      <c r="C365" s="10"/>
      <c r="D365" s="10"/>
      <c r="E365" s="29"/>
      <c r="F365" s="13"/>
      <c r="G365" s="13"/>
      <c r="H365" s="13"/>
      <c r="I365" s="13"/>
      <c r="J365" s="13"/>
      <c r="K365" s="8"/>
      <c r="L365" s="9"/>
    </row>
    <row r="366">
      <c r="A366" s="10"/>
      <c r="B366" s="10"/>
      <c r="C366" s="10"/>
      <c r="D366" s="10"/>
      <c r="E366" s="29"/>
      <c r="F366" s="13"/>
      <c r="G366" s="13"/>
      <c r="H366" s="13"/>
      <c r="I366" s="13"/>
      <c r="J366" s="13"/>
      <c r="K366" s="8"/>
      <c r="L366" s="9"/>
    </row>
    <row r="367">
      <c r="A367" s="10"/>
      <c r="B367" s="10"/>
      <c r="C367" s="10"/>
      <c r="D367" s="10"/>
      <c r="E367" s="29"/>
      <c r="F367" s="13"/>
      <c r="G367" s="13"/>
      <c r="H367" s="13"/>
      <c r="I367" s="13"/>
      <c r="J367" s="13"/>
      <c r="K367" s="8"/>
      <c r="L367" s="9"/>
    </row>
    <row r="368">
      <c r="A368" s="10"/>
      <c r="B368" s="10"/>
      <c r="C368" s="10"/>
      <c r="D368" s="10"/>
      <c r="E368" s="29"/>
      <c r="F368" s="13"/>
      <c r="G368" s="13"/>
      <c r="H368" s="13"/>
      <c r="I368" s="13"/>
      <c r="J368" s="13"/>
      <c r="K368" s="8"/>
      <c r="L368" s="9"/>
    </row>
    <row r="369">
      <c r="A369" s="10"/>
      <c r="B369" s="10"/>
      <c r="C369" s="10"/>
      <c r="D369" s="10"/>
      <c r="E369" s="29"/>
      <c r="F369" s="13"/>
      <c r="G369" s="13"/>
      <c r="H369" s="13"/>
      <c r="I369" s="13"/>
      <c r="J369" s="13"/>
      <c r="K369" s="8"/>
      <c r="L369" s="9"/>
    </row>
    <row r="370">
      <c r="A370" s="10"/>
      <c r="B370" s="10"/>
      <c r="C370" s="10"/>
      <c r="D370" s="10"/>
      <c r="E370" s="29"/>
      <c r="F370" s="13"/>
      <c r="G370" s="13"/>
      <c r="H370" s="13"/>
      <c r="I370" s="13"/>
      <c r="J370" s="13"/>
      <c r="K370" s="8"/>
      <c r="L370" s="9"/>
    </row>
    <row r="371">
      <c r="A371" s="10"/>
      <c r="B371" s="10"/>
      <c r="C371" s="10"/>
      <c r="D371" s="10"/>
      <c r="E371" s="29"/>
      <c r="F371" s="13"/>
      <c r="G371" s="13"/>
      <c r="H371" s="13"/>
      <c r="I371" s="13"/>
      <c r="J371" s="13"/>
      <c r="K371" s="8"/>
      <c r="L371" s="9"/>
    </row>
    <row r="372">
      <c r="A372" s="10"/>
      <c r="B372" s="10"/>
      <c r="C372" s="10"/>
      <c r="D372" s="10"/>
      <c r="E372" s="29"/>
      <c r="F372" s="13"/>
      <c r="G372" s="13"/>
      <c r="H372" s="13"/>
      <c r="I372" s="13"/>
      <c r="J372" s="13"/>
      <c r="K372" s="8"/>
      <c r="L372" s="9"/>
    </row>
    <row r="373">
      <c r="A373" s="10"/>
      <c r="B373" s="10"/>
      <c r="C373" s="10"/>
      <c r="D373" s="10"/>
      <c r="E373" s="29"/>
      <c r="F373" s="13"/>
      <c r="G373" s="13"/>
      <c r="H373" s="13"/>
      <c r="I373" s="13"/>
      <c r="J373" s="13"/>
      <c r="K373" s="8"/>
      <c r="L373" s="9"/>
    </row>
    <row r="374">
      <c r="A374" s="10"/>
      <c r="B374" s="10"/>
      <c r="C374" s="10"/>
      <c r="D374" s="10"/>
      <c r="E374" s="29"/>
      <c r="F374" s="13"/>
      <c r="G374" s="13"/>
      <c r="H374" s="13"/>
      <c r="I374" s="13"/>
      <c r="J374" s="13"/>
      <c r="K374" s="8"/>
      <c r="L374" s="9"/>
    </row>
    <row r="375">
      <c r="A375" s="10"/>
      <c r="B375" s="10"/>
      <c r="C375" s="10"/>
      <c r="D375" s="10"/>
      <c r="E375" s="29"/>
      <c r="F375" s="13"/>
      <c r="G375" s="13"/>
      <c r="H375" s="13"/>
      <c r="I375" s="13"/>
      <c r="J375" s="13"/>
      <c r="K375" s="8"/>
      <c r="L375" s="9"/>
    </row>
    <row r="376">
      <c r="A376" s="10"/>
      <c r="B376" s="10"/>
      <c r="C376" s="10"/>
      <c r="D376" s="10"/>
      <c r="E376" s="29"/>
      <c r="F376" s="13"/>
      <c r="G376" s="13"/>
      <c r="H376" s="13"/>
      <c r="I376" s="13"/>
      <c r="J376" s="13"/>
      <c r="K376" s="8"/>
      <c r="L376" s="9"/>
    </row>
    <row r="377">
      <c r="A377" s="10"/>
      <c r="B377" s="10"/>
      <c r="C377" s="10"/>
      <c r="D377" s="10"/>
      <c r="E377" s="29"/>
      <c r="F377" s="13"/>
      <c r="G377" s="13"/>
      <c r="H377" s="13"/>
      <c r="I377" s="13"/>
      <c r="J377" s="13"/>
      <c r="K377" s="8"/>
      <c r="L377" s="9"/>
    </row>
    <row r="378">
      <c r="A378" s="10"/>
      <c r="B378" s="10"/>
      <c r="C378" s="10"/>
      <c r="D378" s="10"/>
      <c r="E378" s="29"/>
      <c r="F378" s="13"/>
      <c r="G378" s="13"/>
      <c r="H378" s="13"/>
      <c r="I378" s="13"/>
      <c r="J378" s="13"/>
      <c r="K378" s="8"/>
      <c r="L378" s="9"/>
    </row>
    <row r="379">
      <c r="A379" s="10"/>
      <c r="B379" s="10"/>
      <c r="C379" s="10"/>
      <c r="D379" s="10"/>
      <c r="E379" s="29"/>
      <c r="F379" s="13"/>
      <c r="G379" s="13"/>
      <c r="H379" s="13"/>
      <c r="I379" s="13"/>
      <c r="J379" s="13"/>
      <c r="K379" s="8"/>
      <c r="L379" s="9"/>
    </row>
    <row r="380">
      <c r="A380" s="10"/>
      <c r="B380" s="10"/>
      <c r="C380" s="10"/>
      <c r="D380" s="10"/>
      <c r="E380" s="29"/>
      <c r="F380" s="13"/>
      <c r="G380" s="13"/>
      <c r="H380" s="13"/>
      <c r="I380" s="13"/>
      <c r="J380" s="13"/>
      <c r="K380" s="8"/>
      <c r="L380" s="9"/>
    </row>
    <row r="381">
      <c r="A381" s="10"/>
      <c r="B381" s="10"/>
      <c r="C381" s="10"/>
      <c r="D381" s="10"/>
      <c r="E381" s="29"/>
      <c r="F381" s="13"/>
      <c r="G381" s="13"/>
      <c r="H381" s="13"/>
      <c r="I381" s="13"/>
      <c r="J381" s="13"/>
      <c r="K381" s="8"/>
      <c r="L381" s="9"/>
    </row>
    <row r="382">
      <c r="A382" s="10"/>
      <c r="B382" s="10"/>
      <c r="C382" s="10"/>
      <c r="D382" s="10"/>
      <c r="E382" s="29"/>
      <c r="F382" s="13"/>
      <c r="G382" s="13"/>
      <c r="H382" s="13"/>
      <c r="I382" s="13"/>
      <c r="J382" s="13"/>
      <c r="K382" s="8"/>
      <c r="L382" s="9"/>
    </row>
    <row r="383">
      <c r="A383" s="10"/>
      <c r="B383" s="10"/>
      <c r="C383" s="10"/>
      <c r="D383" s="10"/>
      <c r="E383" s="29"/>
      <c r="F383" s="13"/>
      <c r="G383" s="13"/>
      <c r="H383" s="13"/>
      <c r="I383" s="13"/>
      <c r="J383" s="13"/>
      <c r="K383" s="8"/>
      <c r="L383" s="9"/>
    </row>
    <row r="384">
      <c r="A384" s="10"/>
      <c r="B384" s="10"/>
      <c r="C384" s="10"/>
      <c r="D384" s="10"/>
      <c r="E384" s="29"/>
      <c r="F384" s="13"/>
      <c r="G384" s="13"/>
      <c r="H384" s="13"/>
      <c r="I384" s="13"/>
      <c r="J384" s="13"/>
      <c r="K384" s="8"/>
      <c r="L384" s="9"/>
    </row>
    <row r="385">
      <c r="A385" s="10"/>
      <c r="B385" s="10"/>
      <c r="C385" s="10"/>
      <c r="D385" s="10"/>
      <c r="E385" s="29"/>
      <c r="F385" s="13"/>
      <c r="G385" s="13"/>
      <c r="H385" s="13"/>
      <c r="I385" s="13"/>
      <c r="J385" s="13"/>
      <c r="K385" s="8"/>
      <c r="L385" s="9"/>
    </row>
    <row r="386">
      <c r="A386" s="10"/>
      <c r="B386" s="10"/>
      <c r="C386" s="10"/>
      <c r="D386" s="10"/>
      <c r="E386" s="29"/>
      <c r="F386" s="13"/>
      <c r="G386" s="13"/>
      <c r="H386" s="13"/>
      <c r="I386" s="13"/>
      <c r="J386" s="13"/>
      <c r="K386" s="8"/>
      <c r="L386" s="9"/>
    </row>
    <row r="387">
      <c r="A387" s="10"/>
      <c r="B387" s="10"/>
      <c r="C387" s="10"/>
      <c r="D387" s="10"/>
      <c r="E387" s="29"/>
      <c r="F387" s="13"/>
      <c r="G387" s="13"/>
      <c r="H387" s="13"/>
      <c r="I387" s="13"/>
      <c r="J387" s="13"/>
      <c r="K387" s="8"/>
      <c r="L387" s="9"/>
    </row>
    <row r="388">
      <c r="A388" s="10"/>
      <c r="B388" s="10"/>
      <c r="C388" s="10"/>
      <c r="D388" s="10"/>
      <c r="E388" s="29"/>
      <c r="F388" s="13"/>
      <c r="G388" s="13"/>
      <c r="H388" s="13"/>
      <c r="I388" s="13"/>
      <c r="J388" s="13"/>
      <c r="K388" s="8"/>
      <c r="L388" s="9"/>
    </row>
    <row r="389">
      <c r="A389" s="10"/>
      <c r="B389" s="10"/>
      <c r="C389" s="10"/>
      <c r="D389" s="10"/>
      <c r="E389" s="29"/>
      <c r="F389" s="13"/>
      <c r="G389" s="13"/>
      <c r="H389" s="13"/>
      <c r="I389" s="13"/>
      <c r="J389" s="13"/>
      <c r="K389" s="8"/>
      <c r="L389" s="9"/>
    </row>
    <row r="390">
      <c r="A390" s="10"/>
      <c r="B390" s="10"/>
      <c r="C390" s="10"/>
      <c r="D390" s="10"/>
      <c r="E390" s="29"/>
      <c r="F390" s="13"/>
      <c r="G390" s="13"/>
      <c r="H390" s="13"/>
      <c r="I390" s="13"/>
      <c r="J390" s="13"/>
      <c r="K390" s="8"/>
      <c r="L390" s="9"/>
    </row>
    <row r="391">
      <c r="A391" s="10"/>
      <c r="B391" s="10"/>
      <c r="C391" s="10"/>
      <c r="D391" s="10"/>
      <c r="E391" s="29"/>
      <c r="F391" s="13"/>
      <c r="G391" s="13"/>
      <c r="H391" s="13"/>
      <c r="I391" s="13"/>
      <c r="J391" s="13"/>
      <c r="K391" s="8"/>
      <c r="L391" s="9"/>
    </row>
    <row r="392">
      <c r="A392" s="10"/>
      <c r="B392" s="10"/>
      <c r="C392" s="10"/>
      <c r="D392" s="10"/>
      <c r="E392" s="29"/>
      <c r="F392" s="13"/>
      <c r="G392" s="13"/>
      <c r="H392" s="13"/>
      <c r="I392" s="13"/>
      <c r="J392" s="13"/>
      <c r="K392" s="8"/>
      <c r="L392" s="9"/>
    </row>
    <row r="393">
      <c r="A393" s="10"/>
      <c r="B393" s="10"/>
      <c r="C393" s="10"/>
      <c r="D393" s="10"/>
      <c r="E393" s="29"/>
      <c r="F393" s="13"/>
      <c r="G393" s="13"/>
      <c r="H393" s="13"/>
      <c r="I393" s="13"/>
      <c r="J393" s="13"/>
      <c r="K393" s="8"/>
      <c r="L393" s="9"/>
    </row>
    <row r="394">
      <c r="A394" s="10"/>
      <c r="B394" s="10"/>
      <c r="C394" s="10"/>
      <c r="D394" s="10"/>
      <c r="E394" s="29"/>
      <c r="F394" s="13"/>
      <c r="G394" s="13"/>
      <c r="H394" s="13"/>
      <c r="I394" s="13"/>
      <c r="J394" s="13"/>
      <c r="K394" s="8"/>
      <c r="L394" s="9"/>
    </row>
    <row r="395">
      <c r="A395" s="10"/>
      <c r="B395" s="10"/>
      <c r="C395" s="10"/>
      <c r="D395" s="10"/>
      <c r="E395" s="29"/>
      <c r="F395" s="13"/>
      <c r="G395" s="13"/>
      <c r="H395" s="13"/>
      <c r="I395" s="13"/>
      <c r="J395" s="13"/>
      <c r="K395" s="8"/>
      <c r="L395" s="9"/>
    </row>
    <row r="396">
      <c r="A396" s="10"/>
      <c r="B396" s="10"/>
      <c r="C396" s="10"/>
      <c r="D396" s="10"/>
      <c r="E396" s="29"/>
      <c r="F396" s="13"/>
      <c r="G396" s="13"/>
      <c r="H396" s="13"/>
      <c r="I396" s="13"/>
      <c r="J396" s="13"/>
      <c r="K396" s="8"/>
      <c r="L396" s="9"/>
    </row>
    <row r="397">
      <c r="A397" s="10"/>
      <c r="B397" s="10"/>
      <c r="C397" s="10"/>
      <c r="D397" s="10"/>
      <c r="E397" s="29"/>
      <c r="F397" s="13"/>
      <c r="G397" s="13"/>
      <c r="H397" s="13"/>
      <c r="I397" s="13"/>
      <c r="J397" s="13"/>
      <c r="K397" s="8"/>
      <c r="L397" s="9"/>
    </row>
    <row r="398">
      <c r="A398" s="10"/>
      <c r="B398" s="10"/>
      <c r="C398" s="10"/>
      <c r="D398" s="10"/>
      <c r="E398" s="29"/>
      <c r="F398" s="13"/>
      <c r="G398" s="13"/>
      <c r="H398" s="13"/>
      <c r="I398" s="13"/>
      <c r="J398" s="13"/>
      <c r="K398" s="8"/>
      <c r="L398" s="9"/>
    </row>
    <row r="399">
      <c r="A399" s="10"/>
      <c r="B399" s="10"/>
      <c r="C399" s="10"/>
      <c r="D399" s="10"/>
      <c r="E399" s="29"/>
      <c r="F399" s="13"/>
      <c r="G399" s="13"/>
      <c r="H399" s="13"/>
      <c r="I399" s="13"/>
      <c r="J399" s="13"/>
      <c r="K399" s="8"/>
      <c r="L399" s="9"/>
    </row>
    <row r="400">
      <c r="A400" s="10"/>
      <c r="B400" s="10"/>
      <c r="C400" s="10"/>
      <c r="D400" s="10"/>
      <c r="E400" s="29"/>
      <c r="F400" s="13"/>
      <c r="G400" s="13"/>
      <c r="H400" s="13"/>
      <c r="I400" s="13"/>
      <c r="J400" s="13"/>
      <c r="K400" s="8"/>
      <c r="L400" s="9"/>
    </row>
    <row r="401">
      <c r="A401" s="10"/>
      <c r="B401" s="10"/>
      <c r="C401" s="10"/>
      <c r="D401" s="10"/>
      <c r="E401" s="29"/>
      <c r="F401" s="13"/>
      <c r="G401" s="13"/>
      <c r="H401" s="13"/>
      <c r="I401" s="13"/>
      <c r="J401" s="13"/>
      <c r="K401" s="8"/>
      <c r="L401" s="9"/>
    </row>
    <row r="402">
      <c r="A402" s="10"/>
      <c r="B402" s="10"/>
      <c r="C402" s="10"/>
      <c r="D402" s="10"/>
      <c r="E402" s="29"/>
      <c r="F402" s="13"/>
      <c r="G402" s="13"/>
      <c r="H402" s="13"/>
      <c r="I402" s="13"/>
      <c r="J402" s="13"/>
      <c r="K402" s="8"/>
      <c r="L402" s="9"/>
    </row>
    <row r="403">
      <c r="A403" s="10"/>
      <c r="B403" s="10"/>
      <c r="C403" s="10"/>
      <c r="D403" s="10"/>
      <c r="E403" s="29"/>
      <c r="F403" s="13"/>
      <c r="G403" s="13"/>
      <c r="H403" s="13"/>
      <c r="I403" s="13"/>
      <c r="J403" s="13"/>
      <c r="K403" s="8"/>
      <c r="L403" s="9"/>
    </row>
    <row r="404">
      <c r="A404" s="10"/>
      <c r="B404" s="10"/>
      <c r="C404" s="10"/>
      <c r="D404" s="10"/>
      <c r="E404" s="29"/>
      <c r="F404" s="13"/>
      <c r="G404" s="13"/>
      <c r="H404" s="13"/>
      <c r="I404" s="13"/>
      <c r="J404" s="13"/>
      <c r="K404" s="8"/>
      <c r="L404" s="9"/>
    </row>
    <row r="405">
      <c r="A405" s="10"/>
      <c r="B405" s="10"/>
      <c r="C405" s="10"/>
      <c r="D405" s="10"/>
      <c r="E405" s="29"/>
      <c r="F405" s="13"/>
      <c r="G405" s="13"/>
      <c r="H405" s="13"/>
      <c r="I405" s="13"/>
      <c r="J405" s="13"/>
      <c r="K405" s="8"/>
      <c r="L405" s="9"/>
    </row>
    <row r="406">
      <c r="A406" s="10"/>
      <c r="B406" s="10"/>
      <c r="C406" s="10"/>
      <c r="D406" s="10"/>
      <c r="E406" s="29"/>
      <c r="F406" s="13"/>
      <c r="G406" s="13"/>
      <c r="H406" s="13"/>
      <c r="I406" s="13"/>
      <c r="J406" s="13"/>
      <c r="K406" s="8"/>
      <c r="L406" s="9"/>
    </row>
    <row r="407">
      <c r="A407" s="10"/>
      <c r="B407" s="10"/>
      <c r="C407" s="10"/>
      <c r="D407" s="10"/>
      <c r="E407" s="29"/>
      <c r="F407" s="13"/>
      <c r="G407" s="13"/>
      <c r="H407" s="13"/>
      <c r="I407" s="13"/>
      <c r="J407" s="13"/>
      <c r="K407" s="8"/>
      <c r="L407" s="9"/>
    </row>
    <row r="408">
      <c r="A408" s="10"/>
      <c r="B408" s="10"/>
      <c r="C408" s="10"/>
      <c r="D408" s="10"/>
      <c r="E408" s="29"/>
      <c r="F408" s="13"/>
      <c r="G408" s="13"/>
      <c r="H408" s="13"/>
      <c r="I408" s="13"/>
      <c r="J408" s="13"/>
      <c r="K408" s="8"/>
      <c r="L408" s="9"/>
    </row>
    <row r="409">
      <c r="A409" s="10"/>
      <c r="B409" s="10"/>
      <c r="C409" s="10"/>
      <c r="D409" s="10"/>
      <c r="E409" s="29"/>
      <c r="F409" s="13"/>
      <c r="G409" s="13"/>
      <c r="H409" s="13"/>
      <c r="I409" s="13"/>
      <c r="J409" s="13"/>
      <c r="K409" s="8"/>
      <c r="L409" s="9"/>
    </row>
    <row r="410">
      <c r="A410" s="10"/>
      <c r="B410" s="10"/>
      <c r="C410" s="10"/>
      <c r="D410" s="10"/>
      <c r="E410" s="29"/>
      <c r="F410" s="13"/>
      <c r="G410" s="13"/>
      <c r="H410" s="13"/>
      <c r="I410" s="13"/>
      <c r="J410" s="13"/>
      <c r="K410" s="8"/>
      <c r="L410" s="9"/>
    </row>
    <row r="411">
      <c r="A411" s="10"/>
      <c r="B411" s="10"/>
      <c r="C411" s="10"/>
      <c r="D411" s="10"/>
      <c r="E411" s="29"/>
      <c r="F411" s="13"/>
      <c r="G411" s="13"/>
      <c r="H411" s="13"/>
      <c r="I411" s="13"/>
      <c r="J411" s="13"/>
      <c r="K411" s="8"/>
      <c r="L411" s="9"/>
    </row>
    <row r="412">
      <c r="A412" s="10"/>
      <c r="B412" s="10"/>
      <c r="C412" s="10"/>
      <c r="D412" s="10"/>
      <c r="E412" s="29"/>
      <c r="F412" s="13"/>
      <c r="G412" s="13"/>
      <c r="H412" s="13"/>
      <c r="I412" s="13"/>
      <c r="J412" s="13"/>
      <c r="K412" s="8"/>
      <c r="L412" s="9"/>
    </row>
    <row r="413">
      <c r="A413" s="10"/>
      <c r="B413" s="10"/>
      <c r="C413" s="10"/>
      <c r="D413" s="10"/>
      <c r="E413" s="29"/>
      <c r="F413" s="13"/>
      <c r="G413" s="13"/>
      <c r="H413" s="13"/>
      <c r="I413" s="13"/>
      <c r="J413" s="13"/>
      <c r="K413" s="8"/>
      <c r="L413" s="9"/>
    </row>
    <row r="414">
      <c r="A414" s="10"/>
      <c r="B414" s="10"/>
      <c r="C414" s="10"/>
      <c r="D414" s="10"/>
      <c r="E414" s="29"/>
      <c r="F414" s="13"/>
      <c r="G414" s="13"/>
      <c r="H414" s="13"/>
      <c r="I414" s="13"/>
      <c r="J414" s="13"/>
      <c r="K414" s="8"/>
      <c r="L414" s="9"/>
    </row>
    <row r="415">
      <c r="A415" s="10"/>
      <c r="B415" s="10"/>
      <c r="C415" s="10"/>
      <c r="D415" s="10"/>
      <c r="E415" s="29"/>
      <c r="F415" s="13"/>
      <c r="G415" s="13"/>
      <c r="H415" s="13"/>
      <c r="I415" s="13"/>
      <c r="J415" s="13"/>
      <c r="K415" s="8"/>
      <c r="L415" s="9"/>
    </row>
    <row r="416">
      <c r="A416" s="10"/>
      <c r="B416" s="10"/>
      <c r="C416" s="10"/>
      <c r="D416" s="10"/>
      <c r="E416" s="29"/>
      <c r="F416" s="13"/>
      <c r="G416" s="13"/>
      <c r="H416" s="13"/>
      <c r="I416" s="13"/>
      <c r="J416" s="13"/>
      <c r="K416" s="8"/>
      <c r="L416" s="9"/>
    </row>
    <row r="417">
      <c r="A417" s="10"/>
      <c r="B417" s="10"/>
      <c r="C417" s="10"/>
      <c r="D417" s="10"/>
      <c r="E417" s="29"/>
      <c r="F417" s="13"/>
      <c r="G417" s="13"/>
      <c r="H417" s="13"/>
      <c r="I417" s="13"/>
      <c r="J417" s="13"/>
      <c r="K417" s="8"/>
      <c r="L417" s="9"/>
    </row>
    <row r="418">
      <c r="A418" s="10"/>
      <c r="B418" s="10"/>
      <c r="C418" s="10"/>
      <c r="D418" s="10"/>
      <c r="E418" s="29"/>
      <c r="F418" s="13"/>
      <c r="G418" s="13"/>
      <c r="H418" s="13"/>
      <c r="I418" s="13"/>
      <c r="J418" s="13"/>
      <c r="K418" s="8"/>
      <c r="L418" s="9"/>
    </row>
    <row r="419">
      <c r="A419" s="10"/>
      <c r="B419" s="10"/>
      <c r="C419" s="10"/>
      <c r="D419" s="10"/>
      <c r="E419" s="29"/>
      <c r="F419" s="13"/>
      <c r="G419" s="13"/>
      <c r="H419" s="13"/>
      <c r="I419" s="13"/>
      <c r="J419" s="13"/>
      <c r="K419" s="8"/>
      <c r="L419" s="9"/>
    </row>
    <row r="420">
      <c r="A420" s="10"/>
      <c r="B420" s="10"/>
      <c r="C420" s="10"/>
      <c r="D420" s="10"/>
      <c r="E420" s="29"/>
      <c r="F420" s="13"/>
      <c r="G420" s="13"/>
      <c r="H420" s="13"/>
      <c r="I420" s="13"/>
      <c r="J420" s="13"/>
      <c r="K420" s="8"/>
      <c r="L420" s="9"/>
    </row>
    <row r="421">
      <c r="A421" s="10"/>
      <c r="B421" s="10"/>
      <c r="C421" s="10"/>
      <c r="D421" s="10"/>
      <c r="E421" s="29"/>
      <c r="F421" s="13"/>
      <c r="G421" s="13"/>
      <c r="H421" s="13"/>
      <c r="I421" s="13"/>
      <c r="J421" s="13"/>
      <c r="K421" s="8"/>
      <c r="L421" s="9"/>
    </row>
    <row r="422">
      <c r="A422" s="10"/>
      <c r="B422" s="10"/>
      <c r="C422" s="10"/>
      <c r="D422" s="10"/>
      <c r="E422" s="29"/>
      <c r="F422" s="13"/>
      <c r="G422" s="13"/>
      <c r="H422" s="13"/>
      <c r="I422" s="13"/>
      <c r="J422" s="13"/>
      <c r="K422" s="8"/>
      <c r="L422" s="9"/>
    </row>
    <row r="423">
      <c r="A423" s="10"/>
      <c r="B423" s="10"/>
      <c r="C423" s="10"/>
      <c r="D423" s="10"/>
      <c r="E423" s="29"/>
      <c r="F423" s="13"/>
      <c r="G423" s="13"/>
      <c r="H423" s="13"/>
      <c r="I423" s="13"/>
      <c r="J423" s="13"/>
      <c r="K423" s="8"/>
      <c r="L423" s="9"/>
    </row>
    <row r="424">
      <c r="A424" s="10"/>
      <c r="B424" s="10"/>
      <c r="C424" s="10"/>
      <c r="D424" s="10"/>
      <c r="E424" s="29"/>
      <c r="F424" s="13"/>
      <c r="G424" s="13"/>
      <c r="H424" s="13"/>
      <c r="I424" s="13"/>
      <c r="J424" s="13"/>
      <c r="K424" s="8"/>
      <c r="L424" s="9"/>
    </row>
    <row r="425">
      <c r="A425" s="10"/>
      <c r="B425" s="10"/>
      <c r="C425" s="10"/>
      <c r="D425" s="10"/>
      <c r="E425" s="29"/>
      <c r="F425" s="13"/>
      <c r="G425" s="13"/>
      <c r="H425" s="13"/>
      <c r="I425" s="13"/>
      <c r="J425" s="13"/>
      <c r="K425" s="8"/>
      <c r="L425" s="9"/>
    </row>
    <row r="426">
      <c r="A426" s="10"/>
      <c r="B426" s="10"/>
      <c r="C426" s="10"/>
      <c r="D426" s="10"/>
      <c r="E426" s="29"/>
      <c r="F426" s="13"/>
      <c r="G426" s="13"/>
      <c r="H426" s="13"/>
      <c r="I426" s="13"/>
      <c r="J426" s="13"/>
      <c r="K426" s="8"/>
      <c r="L426" s="9"/>
    </row>
    <row r="427">
      <c r="A427" s="10"/>
      <c r="B427" s="10"/>
      <c r="C427" s="10"/>
      <c r="D427" s="10"/>
      <c r="E427" s="29"/>
      <c r="F427" s="13"/>
      <c r="G427" s="13"/>
      <c r="H427" s="13"/>
      <c r="I427" s="13"/>
      <c r="J427" s="13"/>
      <c r="K427" s="8"/>
      <c r="L427" s="9"/>
    </row>
    <row r="428">
      <c r="A428" s="10"/>
      <c r="B428" s="10"/>
      <c r="C428" s="10"/>
      <c r="D428" s="10"/>
      <c r="E428" s="29"/>
      <c r="F428" s="13"/>
      <c r="G428" s="13"/>
      <c r="H428" s="13"/>
      <c r="I428" s="13"/>
      <c r="J428" s="13"/>
      <c r="K428" s="8"/>
      <c r="L428" s="9"/>
    </row>
    <row r="429">
      <c r="A429" s="10"/>
      <c r="B429" s="10"/>
      <c r="C429" s="10"/>
      <c r="D429" s="10"/>
      <c r="E429" s="29"/>
      <c r="F429" s="13"/>
      <c r="G429" s="13"/>
      <c r="H429" s="13"/>
      <c r="I429" s="13"/>
      <c r="J429" s="13"/>
      <c r="K429" s="8"/>
      <c r="L429" s="9"/>
    </row>
    <row r="430">
      <c r="A430" s="10"/>
      <c r="B430" s="10"/>
      <c r="C430" s="10"/>
      <c r="D430" s="10"/>
      <c r="E430" s="29"/>
      <c r="F430" s="13"/>
      <c r="G430" s="13"/>
      <c r="H430" s="13"/>
      <c r="I430" s="13"/>
      <c r="J430" s="13"/>
      <c r="K430" s="8"/>
      <c r="L430" s="9"/>
    </row>
    <row r="431">
      <c r="A431" s="10"/>
      <c r="B431" s="10"/>
      <c r="C431" s="10"/>
      <c r="D431" s="10"/>
      <c r="E431" s="29"/>
      <c r="F431" s="13"/>
      <c r="G431" s="13"/>
      <c r="H431" s="13"/>
      <c r="I431" s="13"/>
      <c r="J431" s="13"/>
      <c r="K431" s="8"/>
      <c r="L431" s="9"/>
    </row>
    <row r="432">
      <c r="A432" s="10"/>
      <c r="B432" s="10"/>
      <c r="C432" s="10"/>
      <c r="D432" s="10"/>
      <c r="E432" s="29"/>
      <c r="F432" s="13"/>
      <c r="G432" s="13"/>
      <c r="H432" s="13"/>
      <c r="I432" s="13"/>
      <c r="J432" s="13"/>
      <c r="K432" s="8"/>
      <c r="L432" s="9"/>
    </row>
    <row r="433">
      <c r="A433" s="10"/>
      <c r="B433" s="10"/>
      <c r="C433" s="10"/>
      <c r="D433" s="10"/>
      <c r="E433" s="29"/>
      <c r="F433" s="13"/>
      <c r="G433" s="13"/>
      <c r="H433" s="13"/>
      <c r="I433" s="13"/>
      <c r="J433" s="13"/>
      <c r="K433" s="8"/>
      <c r="L433" s="9"/>
    </row>
    <row r="434">
      <c r="A434" s="10"/>
      <c r="B434" s="10"/>
      <c r="C434" s="10"/>
      <c r="D434" s="10"/>
      <c r="E434" s="29"/>
      <c r="F434" s="13"/>
      <c r="G434" s="13"/>
      <c r="H434" s="13"/>
      <c r="I434" s="13"/>
      <c r="J434" s="13"/>
      <c r="K434" s="8"/>
      <c r="L434" s="9"/>
    </row>
    <row r="435">
      <c r="A435" s="10"/>
      <c r="B435" s="10"/>
      <c r="C435" s="10"/>
      <c r="D435" s="10"/>
      <c r="E435" s="29"/>
      <c r="F435" s="13"/>
      <c r="G435" s="13"/>
      <c r="H435" s="13"/>
      <c r="I435" s="13"/>
      <c r="J435" s="13"/>
      <c r="K435" s="8"/>
      <c r="L435" s="9"/>
    </row>
    <row r="436">
      <c r="A436" s="10"/>
      <c r="B436" s="10"/>
      <c r="C436" s="10"/>
      <c r="D436" s="10"/>
      <c r="E436" s="29"/>
      <c r="F436" s="13"/>
      <c r="G436" s="13"/>
      <c r="H436" s="13"/>
      <c r="I436" s="13"/>
      <c r="J436" s="13"/>
      <c r="K436" s="8"/>
      <c r="L436" s="9"/>
    </row>
    <row r="437">
      <c r="A437" s="10"/>
      <c r="B437" s="10"/>
      <c r="C437" s="10"/>
      <c r="D437" s="10"/>
      <c r="E437" s="29"/>
      <c r="F437" s="13"/>
      <c r="G437" s="13"/>
      <c r="H437" s="13"/>
      <c r="I437" s="13"/>
      <c r="J437" s="13"/>
      <c r="K437" s="8"/>
      <c r="L437" s="9"/>
    </row>
    <row r="438">
      <c r="A438" s="10"/>
      <c r="B438" s="10"/>
      <c r="C438" s="10"/>
      <c r="D438" s="10"/>
      <c r="E438" s="29"/>
      <c r="F438" s="13"/>
      <c r="G438" s="13"/>
      <c r="H438" s="13"/>
      <c r="I438" s="13"/>
      <c r="J438" s="13"/>
      <c r="K438" s="8"/>
      <c r="L438" s="9"/>
    </row>
    <row r="439">
      <c r="A439" s="10"/>
      <c r="B439" s="10"/>
      <c r="C439" s="10"/>
      <c r="D439" s="10"/>
      <c r="E439" s="29"/>
      <c r="F439" s="13"/>
      <c r="G439" s="13"/>
      <c r="H439" s="13"/>
      <c r="I439" s="13"/>
      <c r="J439" s="13"/>
      <c r="K439" s="8"/>
      <c r="L439" s="9"/>
    </row>
    <row r="440">
      <c r="A440" s="10"/>
      <c r="B440" s="10"/>
      <c r="C440" s="10"/>
      <c r="D440" s="10"/>
      <c r="E440" s="29"/>
      <c r="F440" s="13"/>
      <c r="G440" s="13"/>
      <c r="H440" s="13"/>
      <c r="I440" s="13"/>
      <c r="J440" s="13"/>
      <c r="K440" s="8"/>
      <c r="L440" s="9"/>
    </row>
    <row r="441">
      <c r="A441" s="10"/>
      <c r="B441" s="10"/>
      <c r="C441" s="10"/>
      <c r="D441" s="10"/>
      <c r="E441" s="29"/>
      <c r="F441" s="13"/>
      <c r="G441" s="13"/>
      <c r="H441" s="13"/>
      <c r="I441" s="13"/>
      <c r="J441" s="13"/>
      <c r="K441" s="8"/>
      <c r="L441" s="9"/>
    </row>
    <row r="442">
      <c r="A442" s="10"/>
      <c r="B442" s="10"/>
      <c r="C442" s="10"/>
      <c r="D442" s="10"/>
      <c r="E442" s="29"/>
      <c r="F442" s="13"/>
      <c r="G442" s="13"/>
      <c r="H442" s="13"/>
      <c r="I442" s="13"/>
      <c r="J442" s="13"/>
      <c r="K442" s="8"/>
      <c r="L442" s="9"/>
    </row>
    <row r="443">
      <c r="A443" s="10"/>
      <c r="B443" s="10"/>
      <c r="C443" s="10"/>
      <c r="D443" s="10"/>
      <c r="E443" s="29"/>
      <c r="F443" s="13"/>
      <c r="G443" s="13"/>
      <c r="H443" s="13"/>
      <c r="I443" s="13"/>
      <c r="J443" s="13"/>
      <c r="K443" s="8"/>
      <c r="L443" s="9"/>
    </row>
    <row r="444">
      <c r="A444" s="10"/>
      <c r="B444" s="10"/>
      <c r="C444" s="10"/>
      <c r="D444" s="10"/>
      <c r="E444" s="29"/>
      <c r="F444" s="13"/>
      <c r="G444" s="13"/>
      <c r="H444" s="13"/>
      <c r="I444" s="13"/>
      <c r="J444" s="13"/>
      <c r="K444" s="8"/>
      <c r="L444" s="9"/>
    </row>
    <row r="445">
      <c r="A445" s="10"/>
      <c r="B445" s="10"/>
      <c r="C445" s="10"/>
      <c r="D445" s="10"/>
      <c r="E445" s="29"/>
      <c r="F445" s="13"/>
      <c r="G445" s="13"/>
      <c r="H445" s="13"/>
      <c r="I445" s="13"/>
      <c r="J445" s="13"/>
      <c r="K445" s="8"/>
      <c r="L445" s="9"/>
    </row>
    <row r="446">
      <c r="A446" s="10"/>
      <c r="B446" s="10"/>
      <c r="C446" s="10"/>
      <c r="D446" s="10"/>
      <c r="E446" s="29"/>
      <c r="F446" s="13"/>
      <c r="G446" s="13"/>
      <c r="H446" s="13"/>
      <c r="I446" s="13"/>
      <c r="J446" s="13"/>
      <c r="K446" s="8"/>
      <c r="L446" s="9"/>
    </row>
    <row r="447">
      <c r="A447" s="10"/>
      <c r="B447" s="10"/>
      <c r="C447" s="10"/>
      <c r="D447" s="10"/>
      <c r="E447" s="29"/>
      <c r="F447" s="13"/>
      <c r="G447" s="13"/>
      <c r="H447" s="13"/>
      <c r="I447" s="13"/>
      <c r="J447" s="13"/>
      <c r="K447" s="8"/>
      <c r="L447" s="9"/>
    </row>
    <row r="448">
      <c r="A448" s="10"/>
      <c r="B448" s="10"/>
      <c r="C448" s="10"/>
      <c r="D448" s="10"/>
      <c r="E448" s="29"/>
      <c r="F448" s="13"/>
      <c r="G448" s="13"/>
      <c r="H448" s="13"/>
      <c r="I448" s="13"/>
      <c r="J448" s="13"/>
      <c r="K448" s="8"/>
      <c r="L448" s="9"/>
    </row>
    <row r="449">
      <c r="A449" s="10"/>
      <c r="B449" s="10"/>
      <c r="C449" s="10"/>
      <c r="D449" s="10"/>
      <c r="E449" s="29"/>
      <c r="F449" s="13"/>
      <c r="G449" s="13"/>
      <c r="H449" s="13"/>
      <c r="I449" s="13"/>
      <c r="J449" s="13"/>
      <c r="K449" s="8"/>
      <c r="L449" s="9"/>
    </row>
    <row r="450">
      <c r="A450" s="10"/>
      <c r="B450" s="10"/>
      <c r="C450" s="10"/>
      <c r="D450" s="10"/>
      <c r="E450" s="29"/>
      <c r="F450" s="13"/>
      <c r="G450" s="13"/>
      <c r="H450" s="13"/>
      <c r="I450" s="13"/>
      <c r="J450" s="13"/>
      <c r="K450" s="8"/>
      <c r="L450" s="9"/>
    </row>
    <row r="451">
      <c r="A451" s="10"/>
      <c r="B451" s="10"/>
      <c r="C451" s="10"/>
      <c r="D451" s="10"/>
      <c r="E451" s="29"/>
      <c r="F451" s="13"/>
      <c r="G451" s="13"/>
      <c r="H451" s="13"/>
      <c r="I451" s="13"/>
      <c r="J451" s="13"/>
      <c r="K451" s="8"/>
      <c r="L451" s="9"/>
    </row>
    <row r="452">
      <c r="A452" s="10"/>
      <c r="B452" s="10"/>
      <c r="C452" s="10"/>
      <c r="D452" s="10"/>
      <c r="E452" s="29"/>
      <c r="F452" s="13"/>
      <c r="G452" s="13"/>
      <c r="H452" s="13"/>
      <c r="I452" s="13"/>
      <c r="J452" s="13"/>
      <c r="K452" s="8"/>
      <c r="L452" s="9"/>
    </row>
    <row r="453">
      <c r="A453" s="10"/>
      <c r="B453" s="10"/>
      <c r="C453" s="10"/>
      <c r="D453" s="10"/>
      <c r="E453" s="29"/>
      <c r="F453" s="13"/>
      <c r="G453" s="13"/>
      <c r="H453" s="13"/>
      <c r="I453" s="13"/>
      <c r="J453" s="13"/>
      <c r="K453" s="8"/>
      <c r="L453" s="9"/>
    </row>
    <row r="454">
      <c r="A454" s="10"/>
      <c r="B454" s="10"/>
      <c r="C454" s="10"/>
      <c r="D454" s="10"/>
      <c r="E454" s="29"/>
      <c r="F454" s="13"/>
      <c r="G454" s="13"/>
      <c r="H454" s="13"/>
      <c r="I454" s="13"/>
      <c r="J454" s="13"/>
      <c r="K454" s="8"/>
      <c r="L454" s="9"/>
    </row>
    <row r="455">
      <c r="A455" s="10"/>
      <c r="B455" s="10"/>
      <c r="C455" s="10"/>
      <c r="D455" s="10"/>
      <c r="E455" s="29"/>
      <c r="F455" s="13"/>
      <c r="G455" s="13"/>
      <c r="H455" s="13"/>
      <c r="I455" s="13"/>
      <c r="J455" s="13"/>
      <c r="K455" s="8"/>
      <c r="L455" s="9"/>
    </row>
    <row r="456">
      <c r="A456" s="10"/>
      <c r="B456" s="10"/>
      <c r="C456" s="10"/>
      <c r="D456" s="10"/>
      <c r="E456" s="29"/>
      <c r="F456" s="13"/>
      <c r="G456" s="13"/>
      <c r="H456" s="13"/>
      <c r="I456" s="13"/>
      <c r="J456" s="13"/>
      <c r="K456" s="8"/>
      <c r="L456" s="9"/>
    </row>
    <row r="457">
      <c r="A457" s="10"/>
      <c r="B457" s="10"/>
      <c r="C457" s="10"/>
      <c r="D457" s="10"/>
      <c r="E457" s="29"/>
      <c r="F457" s="13"/>
      <c r="G457" s="13"/>
      <c r="H457" s="13"/>
      <c r="I457" s="13"/>
      <c r="J457" s="13"/>
      <c r="K457" s="8"/>
      <c r="L457" s="9"/>
    </row>
    <row r="458">
      <c r="A458" s="10"/>
      <c r="B458" s="10"/>
      <c r="C458" s="10"/>
      <c r="D458" s="10"/>
      <c r="E458" s="29"/>
      <c r="F458" s="13"/>
      <c r="G458" s="13"/>
      <c r="H458" s="13"/>
      <c r="I458" s="13"/>
      <c r="J458" s="13"/>
      <c r="K458" s="8"/>
      <c r="L458" s="9"/>
    </row>
    <row r="459">
      <c r="A459" s="10"/>
      <c r="B459" s="10"/>
      <c r="C459" s="10"/>
      <c r="D459" s="10"/>
      <c r="E459" s="29"/>
      <c r="F459" s="13"/>
      <c r="G459" s="13"/>
      <c r="H459" s="13"/>
      <c r="I459" s="13"/>
      <c r="J459" s="13"/>
      <c r="K459" s="8"/>
      <c r="L459" s="9"/>
    </row>
    <row r="460">
      <c r="A460" s="10"/>
      <c r="B460" s="10"/>
      <c r="C460" s="10"/>
      <c r="D460" s="10"/>
      <c r="E460" s="29"/>
      <c r="F460" s="13"/>
      <c r="G460" s="13"/>
      <c r="H460" s="13"/>
      <c r="I460" s="13"/>
      <c r="J460" s="13"/>
      <c r="K460" s="8"/>
      <c r="L460" s="9"/>
    </row>
    <row r="461">
      <c r="A461" s="10"/>
      <c r="B461" s="10"/>
      <c r="C461" s="10"/>
      <c r="D461" s="10"/>
      <c r="E461" s="29"/>
      <c r="F461" s="13"/>
      <c r="G461" s="13"/>
      <c r="H461" s="13"/>
      <c r="I461" s="13"/>
      <c r="J461" s="13"/>
      <c r="K461" s="8"/>
      <c r="L461" s="9"/>
    </row>
    <row r="462">
      <c r="A462" s="10"/>
      <c r="B462" s="10"/>
      <c r="C462" s="10"/>
      <c r="D462" s="10"/>
      <c r="E462" s="29"/>
      <c r="F462" s="13"/>
      <c r="G462" s="13"/>
      <c r="H462" s="13"/>
      <c r="I462" s="13"/>
      <c r="J462" s="13"/>
      <c r="K462" s="8"/>
      <c r="L462" s="9"/>
    </row>
    <row r="463">
      <c r="A463" s="10"/>
      <c r="B463" s="10"/>
      <c r="C463" s="10"/>
      <c r="D463" s="10"/>
      <c r="E463" s="29"/>
      <c r="F463" s="13"/>
      <c r="G463" s="13"/>
      <c r="H463" s="13"/>
      <c r="I463" s="13"/>
      <c r="J463" s="13"/>
      <c r="K463" s="8"/>
      <c r="L463" s="9"/>
    </row>
    <row r="464">
      <c r="A464" s="10"/>
      <c r="B464" s="10"/>
      <c r="C464" s="10"/>
      <c r="D464" s="10"/>
      <c r="E464" s="29"/>
      <c r="F464" s="13"/>
      <c r="G464" s="13"/>
      <c r="H464" s="13"/>
      <c r="I464" s="13"/>
      <c r="J464" s="13"/>
      <c r="K464" s="8"/>
      <c r="L464" s="9"/>
    </row>
    <row r="465">
      <c r="A465" s="10"/>
      <c r="B465" s="10"/>
      <c r="C465" s="10"/>
      <c r="D465" s="10"/>
      <c r="E465" s="29"/>
      <c r="F465" s="13"/>
      <c r="G465" s="13"/>
      <c r="H465" s="13"/>
      <c r="I465" s="13"/>
      <c r="J465" s="13"/>
      <c r="K465" s="8"/>
      <c r="L465" s="9"/>
    </row>
    <row r="466">
      <c r="A466" s="10"/>
      <c r="B466" s="10"/>
      <c r="C466" s="10"/>
      <c r="D466" s="10"/>
      <c r="E466" s="29"/>
      <c r="F466" s="13"/>
      <c r="G466" s="13"/>
      <c r="H466" s="13"/>
      <c r="I466" s="13"/>
      <c r="J466" s="13"/>
      <c r="K466" s="8"/>
      <c r="L466" s="9"/>
    </row>
    <row r="467">
      <c r="A467" s="10"/>
      <c r="B467" s="10"/>
      <c r="C467" s="10"/>
      <c r="D467" s="10"/>
      <c r="E467" s="29"/>
      <c r="F467" s="13"/>
      <c r="G467" s="13"/>
      <c r="H467" s="13"/>
      <c r="I467" s="13"/>
      <c r="J467" s="13"/>
      <c r="K467" s="8"/>
      <c r="L467" s="9"/>
    </row>
    <row r="468">
      <c r="A468" s="10"/>
      <c r="B468" s="10"/>
      <c r="C468" s="10"/>
      <c r="D468" s="10"/>
      <c r="E468" s="29"/>
      <c r="F468" s="13"/>
      <c r="G468" s="13"/>
      <c r="H468" s="13"/>
      <c r="I468" s="13"/>
      <c r="J468" s="13"/>
      <c r="K468" s="8"/>
      <c r="L468" s="9"/>
    </row>
    <row r="469">
      <c r="A469" s="10"/>
      <c r="B469" s="10"/>
      <c r="C469" s="10"/>
      <c r="D469" s="10"/>
      <c r="E469" s="29"/>
      <c r="F469" s="13"/>
      <c r="G469" s="13"/>
      <c r="H469" s="13"/>
      <c r="I469" s="13"/>
      <c r="J469" s="13"/>
      <c r="K469" s="8"/>
      <c r="L469" s="9"/>
    </row>
    <row r="470">
      <c r="A470" s="10"/>
      <c r="B470" s="10"/>
      <c r="C470" s="10"/>
      <c r="D470" s="10"/>
      <c r="E470" s="29"/>
      <c r="F470" s="13"/>
      <c r="G470" s="13"/>
      <c r="H470" s="13"/>
      <c r="I470" s="13"/>
      <c r="J470" s="13"/>
      <c r="K470" s="8"/>
      <c r="L470" s="9"/>
    </row>
    <row r="471">
      <c r="A471" s="10"/>
      <c r="B471" s="10"/>
      <c r="C471" s="10"/>
      <c r="D471" s="10"/>
      <c r="E471" s="29"/>
      <c r="F471" s="13"/>
      <c r="G471" s="13"/>
      <c r="H471" s="13"/>
      <c r="I471" s="13"/>
      <c r="J471" s="13"/>
      <c r="K471" s="8"/>
      <c r="L471" s="9"/>
    </row>
    <row r="472">
      <c r="A472" s="10"/>
      <c r="B472" s="10"/>
      <c r="C472" s="10"/>
      <c r="D472" s="10"/>
      <c r="E472" s="29"/>
      <c r="F472" s="13"/>
      <c r="G472" s="13"/>
      <c r="H472" s="13"/>
      <c r="I472" s="13"/>
      <c r="J472" s="13"/>
      <c r="K472" s="8"/>
      <c r="L472" s="9"/>
    </row>
    <row r="473">
      <c r="A473" s="10"/>
      <c r="B473" s="10"/>
      <c r="C473" s="10"/>
      <c r="D473" s="10"/>
      <c r="E473" s="29"/>
      <c r="F473" s="13"/>
      <c r="G473" s="13"/>
      <c r="H473" s="13"/>
      <c r="I473" s="13"/>
      <c r="J473" s="13"/>
      <c r="K473" s="8"/>
      <c r="L473" s="9"/>
    </row>
    <row r="474">
      <c r="A474" s="10"/>
      <c r="B474" s="10"/>
      <c r="C474" s="10"/>
      <c r="D474" s="10"/>
      <c r="E474" s="29"/>
      <c r="F474" s="13"/>
      <c r="G474" s="13"/>
      <c r="H474" s="13"/>
      <c r="I474" s="13"/>
      <c r="J474" s="13"/>
      <c r="K474" s="8"/>
      <c r="L474" s="9"/>
    </row>
    <row r="475">
      <c r="A475" s="10"/>
      <c r="B475" s="10"/>
      <c r="C475" s="10"/>
      <c r="D475" s="10"/>
      <c r="E475" s="29"/>
      <c r="F475" s="13"/>
      <c r="G475" s="13"/>
      <c r="H475" s="13"/>
      <c r="I475" s="13"/>
      <c r="J475" s="13"/>
      <c r="K475" s="8"/>
      <c r="L475" s="9"/>
    </row>
    <row r="476">
      <c r="A476" s="10"/>
      <c r="B476" s="10"/>
      <c r="C476" s="10"/>
      <c r="D476" s="10"/>
      <c r="E476" s="29"/>
      <c r="F476" s="13"/>
      <c r="G476" s="13"/>
      <c r="H476" s="13"/>
      <c r="I476" s="13"/>
      <c r="J476" s="13"/>
      <c r="K476" s="8"/>
      <c r="L476" s="9"/>
    </row>
    <row r="477">
      <c r="A477" s="10"/>
      <c r="B477" s="10"/>
      <c r="C477" s="10"/>
      <c r="D477" s="10"/>
      <c r="E477" s="29"/>
      <c r="F477" s="13"/>
      <c r="G477" s="13"/>
      <c r="H477" s="13"/>
      <c r="I477" s="13"/>
      <c r="J477" s="13"/>
      <c r="K477" s="8"/>
      <c r="L477" s="9"/>
    </row>
    <row r="478">
      <c r="A478" s="10"/>
      <c r="B478" s="10"/>
      <c r="C478" s="10"/>
      <c r="D478" s="10"/>
      <c r="E478" s="29"/>
      <c r="F478" s="13"/>
      <c r="G478" s="13"/>
      <c r="H478" s="13"/>
      <c r="I478" s="13"/>
      <c r="J478" s="13"/>
      <c r="K478" s="8"/>
      <c r="L478" s="9"/>
    </row>
    <row r="479">
      <c r="A479" s="10"/>
      <c r="B479" s="10"/>
      <c r="C479" s="10"/>
      <c r="D479" s="10"/>
      <c r="E479" s="29"/>
      <c r="F479" s="13"/>
      <c r="G479" s="13"/>
      <c r="H479" s="13"/>
      <c r="I479" s="13"/>
      <c r="J479" s="13"/>
      <c r="K479" s="8"/>
      <c r="L479" s="9"/>
    </row>
    <row r="480">
      <c r="A480" s="10"/>
      <c r="B480" s="10"/>
      <c r="C480" s="10"/>
      <c r="D480" s="10"/>
      <c r="E480" s="29"/>
      <c r="F480" s="13"/>
      <c r="G480" s="13"/>
      <c r="H480" s="13"/>
      <c r="I480" s="13"/>
      <c r="J480" s="13"/>
      <c r="K480" s="8"/>
      <c r="L480" s="9"/>
    </row>
    <row r="481">
      <c r="A481" s="10"/>
      <c r="B481" s="10"/>
      <c r="C481" s="10"/>
      <c r="D481" s="10"/>
      <c r="E481" s="29"/>
      <c r="F481" s="13"/>
      <c r="G481" s="13"/>
      <c r="H481" s="13"/>
      <c r="I481" s="13"/>
      <c r="J481" s="13"/>
      <c r="K481" s="8"/>
      <c r="L481" s="9"/>
    </row>
    <row r="482">
      <c r="A482" s="10"/>
      <c r="B482" s="10"/>
      <c r="C482" s="10"/>
      <c r="D482" s="10"/>
      <c r="E482" s="29"/>
      <c r="F482" s="13"/>
      <c r="G482" s="13"/>
      <c r="H482" s="13"/>
      <c r="I482" s="13"/>
      <c r="J482" s="13"/>
      <c r="K482" s="8"/>
      <c r="L482" s="9"/>
    </row>
    <row r="483">
      <c r="A483" s="10"/>
      <c r="B483" s="10"/>
      <c r="C483" s="10"/>
      <c r="D483" s="10"/>
      <c r="E483" s="29"/>
      <c r="F483" s="13"/>
      <c r="G483" s="13"/>
      <c r="H483" s="13"/>
      <c r="I483" s="13"/>
      <c r="J483" s="13"/>
      <c r="K483" s="8"/>
      <c r="L483" s="9"/>
    </row>
    <row r="484">
      <c r="A484" s="10"/>
      <c r="B484" s="10"/>
      <c r="C484" s="10"/>
      <c r="D484" s="10"/>
      <c r="E484" s="29"/>
      <c r="F484" s="13"/>
      <c r="G484" s="13"/>
      <c r="H484" s="13"/>
      <c r="I484" s="13"/>
      <c r="J484" s="13"/>
      <c r="K484" s="8"/>
      <c r="L484" s="9"/>
    </row>
    <row r="485">
      <c r="A485" s="10"/>
      <c r="B485" s="10"/>
      <c r="C485" s="10"/>
      <c r="D485" s="10"/>
      <c r="E485" s="29"/>
      <c r="F485" s="13"/>
      <c r="G485" s="13"/>
      <c r="H485" s="13"/>
      <c r="I485" s="13"/>
      <c r="J485" s="13"/>
      <c r="K485" s="8"/>
      <c r="L485" s="9"/>
    </row>
    <row r="486">
      <c r="A486" s="10"/>
      <c r="B486" s="10"/>
      <c r="C486" s="10"/>
      <c r="D486" s="10"/>
      <c r="E486" s="29"/>
      <c r="F486" s="13"/>
      <c r="G486" s="13"/>
      <c r="H486" s="13"/>
      <c r="I486" s="13"/>
      <c r="J486" s="13"/>
      <c r="K486" s="8"/>
      <c r="L486" s="9"/>
    </row>
    <row r="487">
      <c r="A487" s="10"/>
      <c r="B487" s="10"/>
      <c r="C487" s="10"/>
      <c r="D487" s="10"/>
      <c r="E487" s="29"/>
      <c r="F487" s="13"/>
      <c r="G487" s="13"/>
      <c r="H487" s="13"/>
      <c r="I487" s="13"/>
      <c r="J487" s="13"/>
      <c r="K487" s="8"/>
      <c r="L487" s="9"/>
    </row>
    <row r="488">
      <c r="A488" s="10"/>
      <c r="B488" s="10"/>
      <c r="C488" s="10"/>
      <c r="D488" s="10"/>
      <c r="E488" s="29"/>
      <c r="F488" s="13"/>
      <c r="G488" s="13"/>
      <c r="H488" s="13"/>
      <c r="I488" s="13"/>
      <c r="J488" s="13"/>
      <c r="K488" s="8"/>
      <c r="L488" s="9"/>
    </row>
    <row r="489">
      <c r="A489" s="10"/>
      <c r="B489" s="10"/>
      <c r="C489" s="10"/>
      <c r="D489" s="10"/>
      <c r="E489" s="29"/>
      <c r="F489" s="13"/>
      <c r="G489" s="13"/>
      <c r="H489" s="13"/>
      <c r="I489" s="13"/>
      <c r="J489" s="13"/>
      <c r="K489" s="8"/>
      <c r="L489" s="9"/>
    </row>
    <row r="490">
      <c r="A490" s="10"/>
      <c r="B490" s="10"/>
      <c r="C490" s="10"/>
      <c r="D490" s="10"/>
      <c r="E490" s="29"/>
      <c r="F490" s="13"/>
      <c r="G490" s="13"/>
      <c r="H490" s="13"/>
      <c r="I490" s="13"/>
      <c r="J490" s="13"/>
      <c r="K490" s="8"/>
      <c r="L490" s="9"/>
    </row>
    <row r="491">
      <c r="A491" s="10"/>
      <c r="B491" s="10"/>
      <c r="C491" s="10"/>
      <c r="D491" s="10"/>
      <c r="E491" s="29"/>
      <c r="F491" s="13"/>
      <c r="G491" s="13"/>
      <c r="H491" s="13"/>
      <c r="I491" s="13"/>
      <c r="J491" s="13"/>
      <c r="K491" s="8"/>
      <c r="L491" s="9"/>
    </row>
    <row r="492">
      <c r="A492" s="10"/>
      <c r="B492" s="10"/>
      <c r="C492" s="10"/>
      <c r="D492" s="10"/>
      <c r="E492" s="29"/>
      <c r="F492" s="13"/>
      <c r="G492" s="13"/>
      <c r="H492" s="13"/>
      <c r="I492" s="13"/>
      <c r="J492" s="13"/>
      <c r="K492" s="8"/>
      <c r="L492" s="9"/>
    </row>
    <row r="493">
      <c r="A493" s="10"/>
      <c r="B493" s="10"/>
      <c r="C493" s="10"/>
      <c r="D493" s="10"/>
      <c r="E493" s="29"/>
      <c r="F493" s="13"/>
      <c r="G493" s="13"/>
      <c r="H493" s="13"/>
      <c r="I493" s="13"/>
      <c r="J493" s="13"/>
      <c r="K493" s="8"/>
      <c r="L493" s="9"/>
    </row>
    <row r="494">
      <c r="A494" s="10"/>
      <c r="B494" s="10"/>
      <c r="C494" s="10"/>
      <c r="D494" s="10"/>
      <c r="E494" s="29"/>
      <c r="F494" s="13"/>
      <c r="G494" s="13"/>
      <c r="H494" s="13"/>
      <c r="I494" s="13"/>
      <c r="J494" s="13"/>
      <c r="K494" s="8"/>
      <c r="L494" s="9"/>
    </row>
    <row r="495">
      <c r="A495" s="10"/>
      <c r="B495" s="10"/>
      <c r="C495" s="10"/>
      <c r="D495" s="10"/>
      <c r="E495" s="29"/>
      <c r="F495" s="13"/>
      <c r="G495" s="13"/>
      <c r="H495" s="13"/>
      <c r="I495" s="13"/>
      <c r="J495" s="13"/>
      <c r="K495" s="8"/>
      <c r="L495" s="9"/>
    </row>
    <row r="496">
      <c r="A496" s="10"/>
      <c r="B496" s="10"/>
      <c r="C496" s="10"/>
      <c r="D496" s="10"/>
      <c r="E496" s="29"/>
      <c r="F496" s="13"/>
      <c r="G496" s="13"/>
      <c r="H496" s="13"/>
      <c r="I496" s="13"/>
      <c r="J496" s="13"/>
      <c r="K496" s="8"/>
      <c r="L496" s="9"/>
    </row>
    <row r="497">
      <c r="A497" s="10"/>
      <c r="B497" s="10"/>
      <c r="C497" s="10"/>
      <c r="D497" s="10"/>
      <c r="E497" s="29"/>
      <c r="F497" s="13"/>
      <c r="G497" s="13"/>
      <c r="H497" s="13"/>
      <c r="I497" s="13"/>
      <c r="J497" s="13"/>
      <c r="K497" s="8"/>
      <c r="L497" s="9"/>
    </row>
    <row r="498">
      <c r="A498" s="10"/>
      <c r="B498" s="10"/>
      <c r="C498" s="10"/>
      <c r="D498" s="10"/>
      <c r="E498" s="29"/>
      <c r="F498" s="13"/>
      <c r="G498" s="13"/>
      <c r="H498" s="13"/>
      <c r="I498" s="13"/>
      <c r="J498" s="13"/>
      <c r="K498" s="8"/>
      <c r="L498" s="9"/>
    </row>
    <row r="499">
      <c r="A499" s="10"/>
      <c r="B499" s="10"/>
      <c r="C499" s="10"/>
      <c r="D499" s="10"/>
      <c r="E499" s="29"/>
      <c r="F499" s="13"/>
      <c r="G499" s="13"/>
      <c r="H499" s="13"/>
      <c r="I499" s="13"/>
      <c r="J499" s="13"/>
      <c r="K499" s="8"/>
      <c r="L499" s="9"/>
    </row>
    <row r="500">
      <c r="A500" s="10"/>
      <c r="B500" s="10"/>
      <c r="C500" s="10"/>
      <c r="D500" s="10"/>
      <c r="E500" s="29"/>
      <c r="F500" s="13"/>
      <c r="G500" s="13"/>
      <c r="H500" s="13"/>
      <c r="I500" s="13"/>
      <c r="J500" s="13"/>
      <c r="K500" s="8"/>
      <c r="L500" s="9"/>
    </row>
    <row r="501">
      <c r="A501" s="10"/>
      <c r="B501" s="10"/>
      <c r="C501" s="10"/>
      <c r="D501" s="10"/>
      <c r="E501" s="29"/>
      <c r="F501" s="13"/>
      <c r="G501" s="13"/>
      <c r="H501" s="13"/>
      <c r="I501" s="13"/>
      <c r="J501" s="13"/>
      <c r="K501" s="8"/>
      <c r="L501" s="9"/>
    </row>
    <row r="502">
      <c r="A502" s="10"/>
      <c r="B502" s="10"/>
      <c r="C502" s="10"/>
      <c r="D502" s="10"/>
      <c r="E502" s="29"/>
      <c r="F502" s="13"/>
      <c r="G502" s="13"/>
      <c r="H502" s="13"/>
      <c r="I502" s="13"/>
      <c r="J502" s="13"/>
      <c r="K502" s="8"/>
      <c r="L502" s="9"/>
    </row>
    <row r="503">
      <c r="A503" s="10"/>
      <c r="B503" s="10"/>
      <c r="C503" s="10"/>
      <c r="D503" s="10"/>
      <c r="E503" s="29"/>
      <c r="F503" s="13"/>
      <c r="G503" s="13"/>
      <c r="H503" s="13"/>
      <c r="I503" s="13"/>
      <c r="J503" s="13"/>
      <c r="K503" s="8"/>
      <c r="L503" s="9"/>
    </row>
    <row r="504">
      <c r="A504" s="10"/>
      <c r="B504" s="10"/>
      <c r="C504" s="10"/>
      <c r="D504" s="10"/>
      <c r="E504" s="29"/>
      <c r="F504" s="13"/>
      <c r="G504" s="13"/>
      <c r="H504" s="13"/>
      <c r="I504" s="13"/>
      <c r="J504" s="13"/>
      <c r="K504" s="8"/>
      <c r="L504" s="9"/>
    </row>
    <row r="505">
      <c r="A505" s="10"/>
      <c r="B505" s="10"/>
      <c r="C505" s="10"/>
      <c r="D505" s="10"/>
      <c r="E505" s="29"/>
      <c r="F505" s="13"/>
      <c r="G505" s="13"/>
      <c r="H505" s="13"/>
      <c r="I505" s="13"/>
      <c r="J505" s="13"/>
      <c r="K505" s="8"/>
      <c r="L505" s="9"/>
    </row>
    <row r="506">
      <c r="A506" s="10"/>
      <c r="B506" s="10"/>
      <c r="C506" s="10"/>
      <c r="D506" s="10"/>
      <c r="E506" s="29"/>
      <c r="F506" s="13"/>
      <c r="G506" s="13"/>
      <c r="H506" s="13"/>
      <c r="I506" s="13"/>
      <c r="J506" s="13"/>
      <c r="K506" s="8"/>
      <c r="L506" s="9"/>
    </row>
    <row r="507">
      <c r="A507" s="10"/>
      <c r="B507" s="10"/>
      <c r="C507" s="10"/>
      <c r="D507" s="10"/>
      <c r="E507" s="29"/>
      <c r="F507" s="13"/>
      <c r="G507" s="13"/>
      <c r="H507" s="13"/>
      <c r="I507" s="13"/>
      <c r="J507" s="13"/>
      <c r="K507" s="8"/>
      <c r="L507" s="9"/>
    </row>
    <row r="508">
      <c r="A508" s="10"/>
      <c r="B508" s="10"/>
      <c r="C508" s="10"/>
      <c r="D508" s="10"/>
      <c r="E508" s="29"/>
      <c r="F508" s="13"/>
      <c r="G508" s="13"/>
      <c r="H508" s="13"/>
      <c r="I508" s="13"/>
      <c r="J508" s="13"/>
      <c r="K508" s="8"/>
      <c r="L508" s="9"/>
    </row>
    <row r="509">
      <c r="A509" s="10"/>
      <c r="B509" s="10"/>
      <c r="C509" s="10"/>
      <c r="D509" s="10"/>
      <c r="E509" s="29"/>
      <c r="F509" s="13"/>
      <c r="G509" s="13"/>
      <c r="H509" s="13"/>
      <c r="I509" s="13"/>
      <c r="J509" s="13"/>
      <c r="K509" s="8"/>
      <c r="L509" s="9"/>
    </row>
    <row r="510">
      <c r="A510" s="10"/>
      <c r="B510" s="10"/>
      <c r="C510" s="10"/>
      <c r="D510" s="10"/>
      <c r="E510" s="29"/>
      <c r="F510" s="13"/>
      <c r="G510" s="13"/>
      <c r="H510" s="13"/>
      <c r="I510" s="13"/>
      <c r="J510" s="13"/>
      <c r="K510" s="8"/>
      <c r="L510" s="9"/>
    </row>
    <row r="511">
      <c r="A511" s="10"/>
      <c r="B511" s="10"/>
      <c r="C511" s="10"/>
      <c r="D511" s="10"/>
      <c r="E511" s="29"/>
      <c r="F511" s="13"/>
      <c r="G511" s="13"/>
      <c r="H511" s="13"/>
      <c r="I511" s="13"/>
      <c r="J511" s="13"/>
      <c r="K511" s="8"/>
      <c r="L511" s="9"/>
    </row>
    <row r="512">
      <c r="A512" s="10"/>
      <c r="B512" s="10"/>
      <c r="C512" s="10"/>
      <c r="D512" s="10"/>
      <c r="E512" s="29"/>
      <c r="F512" s="13"/>
      <c r="G512" s="13"/>
      <c r="H512" s="13"/>
      <c r="I512" s="13"/>
      <c r="J512" s="13"/>
      <c r="K512" s="8"/>
      <c r="L512" s="9"/>
    </row>
    <row r="513">
      <c r="A513" s="10"/>
      <c r="B513" s="10"/>
      <c r="C513" s="10"/>
      <c r="D513" s="10"/>
      <c r="E513" s="29"/>
      <c r="F513" s="13"/>
      <c r="G513" s="13"/>
      <c r="H513" s="13"/>
      <c r="I513" s="13"/>
      <c r="J513" s="13"/>
      <c r="K513" s="8"/>
      <c r="L513" s="9"/>
    </row>
    <row r="514">
      <c r="A514" s="10"/>
      <c r="B514" s="10"/>
      <c r="C514" s="10"/>
      <c r="D514" s="10"/>
      <c r="E514" s="29"/>
      <c r="F514" s="13"/>
      <c r="G514" s="13"/>
      <c r="H514" s="13"/>
      <c r="I514" s="13"/>
      <c r="J514" s="13"/>
      <c r="K514" s="8"/>
      <c r="L514" s="9"/>
    </row>
    <row r="515">
      <c r="A515" s="10"/>
      <c r="B515" s="10"/>
      <c r="C515" s="10"/>
      <c r="D515" s="10"/>
      <c r="E515" s="29"/>
      <c r="F515" s="13"/>
      <c r="G515" s="13"/>
      <c r="H515" s="13"/>
      <c r="I515" s="13"/>
      <c r="J515" s="13"/>
      <c r="K515" s="8"/>
      <c r="L515" s="9"/>
    </row>
    <row r="516">
      <c r="A516" s="10"/>
      <c r="B516" s="10"/>
      <c r="C516" s="10"/>
      <c r="D516" s="10"/>
      <c r="E516" s="29"/>
      <c r="F516" s="13"/>
      <c r="G516" s="13"/>
      <c r="H516" s="13"/>
      <c r="I516" s="13"/>
      <c r="J516" s="13"/>
      <c r="K516" s="8"/>
      <c r="L516" s="9"/>
    </row>
    <row r="517">
      <c r="A517" s="10"/>
      <c r="B517" s="10"/>
      <c r="C517" s="10"/>
      <c r="D517" s="10"/>
      <c r="E517" s="29"/>
      <c r="F517" s="13"/>
      <c r="G517" s="13"/>
      <c r="H517" s="13"/>
      <c r="I517" s="13"/>
      <c r="J517" s="13"/>
      <c r="K517" s="8"/>
      <c r="L517" s="9"/>
    </row>
    <row r="518">
      <c r="A518" s="10"/>
      <c r="B518" s="10"/>
      <c r="C518" s="10"/>
      <c r="D518" s="10"/>
      <c r="E518" s="29"/>
      <c r="F518" s="13"/>
      <c r="G518" s="13"/>
      <c r="H518" s="13"/>
      <c r="I518" s="13"/>
      <c r="J518" s="13"/>
      <c r="K518" s="8"/>
      <c r="L518" s="9"/>
    </row>
    <row r="519">
      <c r="A519" s="10"/>
      <c r="B519" s="10"/>
      <c r="C519" s="10"/>
      <c r="D519" s="10"/>
      <c r="E519" s="29"/>
      <c r="F519" s="13"/>
      <c r="G519" s="13"/>
      <c r="H519" s="13"/>
      <c r="I519" s="13"/>
      <c r="J519" s="13"/>
      <c r="K519" s="8"/>
      <c r="L519" s="9"/>
    </row>
    <row r="520">
      <c r="A520" s="10"/>
      <c r="B520" s="10"/>
      <c r="C520" s="10"/>
      <c r="D520" s="10"/>
      <c r="E520" s="29"/>
      <c r="F520" s="13"/>
      <c r="G520" s="13"/>
      <c r="H520" s="13"/>
      <c r="I520" s="13"/>
      <c r="J520" s="13"/>
      <c r="K520" s="8"/>
      <c r="L520" s="9"/>
    </row>
    <row r="521">
      <c r="A521" s="10"/>
      <c r="B521" s="10"/>
      <c r="C521" s="10"/>
      <c r="D521" s="10"/>
      <c r="E521" s="29"/>
      <c r="F521" s="13"/>
      <c r="G521" s="13"/>
      <c r="H521" s="13"/>
      <c r="I521" s="13"/>
      <c r="J521" s="13"/>
      <c r="K521" s="8"/>
      <c r="L521" s="9"/>
    </row>
    <row r="522">
      <c r="A522" s="10"/>
      <c r="B522" s="10"/>
      <c r="C522" s="10"/>
      <c r="D522" s="10"/>
      <c r="E522" s="29"/>
      <c r="F522" s="13"/>
      <c r="G522" s="13"/>
      <c r="H522" s="13"/>
      <c r="I522" s="13"/>
      <c r="J522" s="13"/>
      <c r="K522" s="8"/>
      <c r="L522" s="9"/>
    </row>
    <row r="523">
      <c r="A523" s="10"/>
      <c r="B523" s="10"/>
      <c r="C523" s="10"/>
      <c r="D523" s="10"/>
      <c r="E523" s="29"/>
      <c r="F523" s="13"/>
      <c r="G523" s="13"/>
      <c r="H523" s="13"/>
      <c r="I523" s="13"/>
      <c r="J523" s="13"/>
      <c r="K523" s="8"/>
      <c r="L523" s="9"/>
    </row>
    <row r="524">
      <c r="A524" s="10"/>
      <c r="B524" s="10"/>
      <c r="C524" s="10"/>
      <c r="D524" s="10"/>
      <c r="E524" s="29"/>
      <c r="F524" s="13"/>
      <c r="G524" s="13"/>
      <c r="H524" s="13"/>
      <c r="I524" s="13"/>
      <c r="J524" s="13"/>
      <c r="K524" s="8"/>
      <c r="L524" s="9"/>
    </row>
    <row r="525">
      <c r="A525" s="10"/>
      <c r="B525" s="10"/>
      <c r="C525" s="10"/>
      <c r="D525" s="10"/>
      <c r="E525" s="29"/>
      <c r="F525" s="13"/>
      <c r="G525" s="13"/>
      <c r="H525" s="13"/>
      <c r="I525" s="13"/>
      <c r="J525" s="13"/>
      <c r="K525" s="8"/>
      <c r="L525" s="9"/>
    </row>
    <row r="526">
      <c r="A526" s="10"/>
      <c r="B526" s="10"/>
      <c r="C526" s="10"/>
      <c r="D526" s="10"/>
      <c r="E526" s="29"/>
      <c r="F526" s="13"/>
      <c r="G526" s="13"/>
      <c r="H526" s="13"/>
      <c r="I526" s="13"/>
      <c r="J526" s="13"/>
      <c r="K526" s="8"/>
      <c r="L526" s="9"/>
    </row>
    <row r="527">
      <c r="A527" s="10"/>
      <c r="B527" s="10"/>
      <c r="C527" s="10"/>
      <c r="D527" s="10"/>
      <c r="E527" s="29"/>
      <c r="F527" s="13"/>
      <c r="G527" s="13"/>
      <c r="H527" s="13"/>
      <c r="I527" s="13"/>
      <c r="J527" s="13"/>
      <c r="K527" s="8"/>
      <c r="L527" s="9"/>
    </row>
    <row r="528">
      <c r="A528" s="10"/>
      <c r="B528" s="10"/>
      <c r="C528" s="10"/>
      <c r="D528" s="10"/>
      <c r="E528" s="29"/>
      <c r="F528" s="13"/>
      <c r="G528" s="13"/>
      <c r="H528" s="13"/>
      <c r="I528" s="13"/>
      <c r="J528" s="13"/>
      <c r="K528" s="8"/>
      <c r="L528" s="9"/>
    </row>
    <row r="529">
      <c r="A529" s="10"/>
      <c r="B529" s="10"/>
      <c r="C529" s="10"/>
      <c r="D529" s="10"/>
      <c r="E529" s="29"/>
      <c r="F529" s="13"/>
      <c r="G529" s="13"/>
      <c r="H529" s="13"/>
      <c r="I529" s="13"/>
      <c r="J529" s="13"/>
      <c r="K529" s="8"/>
      <c r="L529" s="9"/>
    </row>
    <row r="530">
      <c r="A530" s="10"/>
      <c r="B530" s="10"/>
      <c r="C530" s="10"/>
      <c r="D530" s="10"/>
      <c r="E530" s="29"/>
      <c r="F530" s="13"/>
      <c r="G530" s="13"/>
      <c r="H530" s="13"/>
      <c r="I530" s="13"/>
      <c r="J530" s="13"/>
      <c r="K530" s="8"/>
      <c r="L530" s="9"/>
    </row>
    <row r="531">
      <c r="A531" s="10"/>
      <c r="B531" s="10"/>
      <c r="C531" s="10"/>
      <c r="D531" s="10"/>
      <c r="E531" s="29"/>
      <c r="F531" s="13"/>
      <c r="G531" s="13"/>
      <c r="H531" s="13"/>
      <c r="I531" s="13"/>
      <c r="J531" s="13"/>
      <c r="K531" s="8"/>
      <c r="L531" s="9"/>
    </row>
    <row r="532">
      <c r="A532" s="10"/>
      <c r="B532" s="10"/>
      <c r="C532" s="10"/>
      <c r="D532" s="10"/>
      <c r="E532" s="29"/>
      <c r="F532" s="13"/>
      <c r="G532" s="13"/>
      <c r="H532" s="13"/>
      <c r="I532" s="13"/>
      <c r="J532" s="13"/>
      <c r="K532" s="8"/>
      <c r="L532" s="9"/>
    </row>
    <row r="533">
      <c r="A533" s="10"/>
      <c r="B533" s="10"/>
      <c r="C533" s="10"/>
      <c r="D533" s="10"/>
      <c r="E533" s="29"/>
      <c r="F533" s="13"/>
      <c r="G533" s="13"/>
      <c r="H533" s="13"/>
      <c r="I533" s="13"/>
      <c r="J533" s="13"/>
      <c r="K533" s="8"/>
      <c r="L533" s="9"/>
    </row>
    <row r="534">
      <c r="A534" s="10"/>
      <c r="B534" s="10"/>
      <c r="C534" s="10"/>
      <c r="D534" s="10"/>
      <c r="E534" s="29"/>
      <c r="F534" s="13"/>
      <c r="G534" s="13"/>
      <c r="H534" s="13"/>
      <c r="I534" s="13"/>
      <c r="J534" s="13"/>
      <c r="K534" s="8"/>
      <c r="L534" s="9"/>
    </row>
    <row r="535">
      <c r="A535" s="10"/>
      <c r="B535" s="10"/>
      <c r="C535" s="10"/>
      <c r="D535" s="10"/>
      <c r="E535" s="29"/>
      <c r="F535" s="13"/>
      <c r="G535" s="13"/>
      <c r="H535" s="13"/>
      <c r="I535" s="13"/>
      <c r="J535" s="13"/>
      <c r="K535" s="8"/>
      <c r="L535" s="9"/>
    </row>
    <row r="536">
      <c r="A536" s="10"/>
      <c r="B536" s="10"/>
      <c r="C536" s="10"/>
      <c r="D536" s="10"/>
      <c r="E536" s="29"/>
      <c r="F536" s="13"/>
      <c r="G536" s="13"/>
      <c r="H536" s="13"/>
      <c r="I536" s="13"/>
      <c r="J536" s="13"/>
      <c r="K536" s="8"/>
      <c r="L536" s="9"/>
    </row>
    <row r="537">
      <c r="A537" s="10"/>
      <c r="B537" s="10"/>
      <c r="C537" s="10"/>
      <c r="D537" s="10"/>
      <c r="E537" s="29"/>
      <c r="F537" s="13"/>
      <c r="G537" s="13"/>
      <c r="H537" s="13"/>
      <c r="I537" s="13"/>
      <c r="J537" s="13"/>
      <c r="K537" s="8"/>
      <c r="L537" s="9"/>
    </row>
    <row r="538">
      <c r="A538" s="10"/>
      <c r="B538" s="10"/>
      <c r="C538" s="10"/>
      <c r="D538" s="10"/>
      <c r="E538" s="29"/>
      <c r="F538" s="13"/>
      <c r="G538" s="13"/>
      <c r="H538" s="13"/>
      <c r="I538" s="13"/>
      <c r="J538" s="13"/>
      <c r="K538" s="8"/>
      <c r="L538" s="9"/>
    </row>
    <row r="539">
      <c r="A539" s="10"/>
      <c r="B539" s="10"/>
      <c r="C539" s="10"/>
      <c r="D539" s="10"/>
      <c r="E539" s="29"/>
      <c r="F539" s="13"/>
      <c r="G539" s="13"/>
      <c r="H539" s="13"/>
      <c r="I539" s="13"/>
      <c r="J539" s="13"/>
      <c r="K539" s="8"/>
      <c r="L539" s="9"/>
    </row>
    <row r="540">
      <c r="A540" s="10"/>
      <c r="B540" s="10"/>
      <c r="C540" s="10"/>
      <c r="D540" s="10"/>
      <c r="E540" s="29"/>
      <c r="F540" s="13"/>
      <c r="G540" s="13"/>
      <c r="H540" s="13"/>
      <c r="I540" s="13"/>
      <c r="J540" s="13"/>
      <c r="K540" s="8"/>
      <c r="L540" s="9"/>
    </row>
    <row r="541">
      <c r="A541" s="10"/>
      <c r="B541" s="10"/>
      <c r="C541" s="10"/>
      <c r="D541" s="10"/>
      <c r="E541" s="29"/>
      <c r="F541" s="13"/>
      <c r="G541" s="13"/>
      <c r="H541" s="13"/>
      <c r="I541" s="13"/>
      <c r="J541" s="13"/>
      <c r="K541" s="8"/>
      <c r="L541" s="9"/>
    </row>
    <row r="542">
      <c r="A542" s="10"/>
      <c r="B542" s="10"/>
      <c r="C542" s="10"/>
      <c r="D542" s="10"/>
      <c r="E542" s="29"/>
      <c r="F542" s="13"/>
      <c r="G542" s="13"/>
      <c r="H542" s="13"/>
      <c r="I542" s="13"/>
      <c r="J542" s="13"/>
      <c r="K542" s="8"/>
      <c r="L542" s="9"/>
    </row>
    <row r="543">
      <c r="A543" s="10"/>
      <c r="B543" s="10"/>
      <c r="C543" s="10"/>
      <c r="D543" s="10"/>
      <c r="E543" s="29"/>
      <c r="F543" s="13"/>
      <c r="G543" s="13"/>
      <c r="H543" s="13"/>
      <c r="I543" s="13"/>
      <c r="J543" s="13"/>
      <c r="K543" s="8"/>
      <c r="L543" s="9"/>
    </row>
    <row r="544">
      <c r="A544" s="10"/>
      <c r="B544" s="10"/>
      <c r="C544" s="10"/>
      <c r="D544" s="10"/>
      <c r="E544" s="29"/>
      <c r="F544" s="13"/>
      <c r="G544" s="13"/>
      <c r="H544" s="13"/>
      <c r="I544" s="13"/>
      <c r="J544" s="13"/>
      <c r="K544" s="8"/>
      <c r="L544" s="9"/>
    </row>
    <row r="545">
      <c r="A545" s="10"/>
      <c r="B545" s="10"/>
      <c r="C545" s="10"/>
      <c r="D545" s="10"/>
      <c r="E545" s="29"/>
      <c r="F545" s="13"/>
      <c r="G545" s="13"/>
      <c r="H545" s="13"/>
      <c r="I545" s="13"/>
      <c r="J545" s="13"/>
      <c r="K545" s="8"/>
      <c r="L545" s="9"/>
    </row>
    <row r="546">
      <c r="A546" s="10"/>
      <c r="B546" s="10"/>
      <c r="C546" s="10"/>
      <c r="D546" s="10"/>
      <c r="E546" s="29"/>
      <c r="F546" s="13"/>
      <c r="G546" s="13"/>
      <c r="H546" s="13"/>
      <c r="I546" s="13"/>
      <c r="J546" s="13"/>
      <c r="K546" s="8"/>
      <c r="L546" s="9"/>
    </row>
    <row r="547">
      <c r="A547" s="10"/>
      <c r="B547" s="10"/>
      <c r="C547" s="10"/>
      <c r="D547" s="10"/>
      <c r="E547" s="29"/>
      <c r="F547" s="13"/>
      <c r="G547" s="13"/>
      <c r="H547" s="13"/>
      <c r="I547" s="13"/>
      <c r="J547" s="13"/>
      <c r="K547" s="8"/>
      <c r="L547" s="9"/>
    </row>
    <row r="548">
      <c r="A548" s="10"/>
      <c r="B548" s="10"/>
      <c r="C548" s="10"/>
      <c r="D548" s="10"/>
      <c r="E548" s="29"/>
      <c r="F548" s="13"/>
      <c r="G548" s="13"/>
      <c r="H548" s="13"/>
      <c r="I548" s="13"/>
      <c r="J548" s="13"/>
      <c r="K548" s="8"/>
      <c r="L548" s="9"/>
    </row>
    <row r="549">
      <c r="A549" s="10"/>
      <c r="B549" s="10"/>
      <c r="C549" s="10"/>
      <c r="D549" s="10"/>
      <c r="E549" s="29"/>
      <c r="F549" s="13"/>
      <c r="G549" s="13"/>
      <c r="H549" s="13"/>
      <c r="I549" s="13"/>
      <c r="J549" s="13"/>
      <c r="K549" s="8"/>
      <c r="L549" s="9"/>
    </row>
    <row r="550">
      <c r="A550" s="10"/>
      <c r="B550" s="10"/>
      <c r="C550" s="10"/>
      <c r="D550" s="10"/>
      <c r="E550" s="29"/>
      <c r="F550" s="13"/>
      <c r="G550" s="13"/>
      <c r="H550" s="13"/>
      <c r="I550" s="13"/>
      <c r="J550" s="13"/>
      <c r="K550" s="8"/>
      <c r="L550" s="9"/>
    </row>
    <row r="551">
      <c r="A551" s="10"/>
      <c r="B551" s="10"/>
      <c r="C551" s="10"/>
      <c r="D551" s="10"/>
      <c r="E551" s="29"/>
      <c r="F551" s="13"/>
      <c r="G551" s="13"/>
      <c r="H551" s="13"/>
      <c r="I551" s="13"/>
      <c r="J551" s="13"/>
      <c r="K551" s="8"/>
      <c r="L551" s="9"/>
    </row>
    <row r="552">
      <c r="A552" s="10"/>
      <c r="B552" s="10"/>
      <c r="C552" s="10"/>
      <c r="D552" s="10"/>
      <c r="E552" s="29"/>
      <c r="F552" s="13"/>
      <c r="G552" s="13"/>
      <c r="H552" s="13"/>
      <c r="I552" s="13"/>
      <c r="J552" s="13"/>
      <c r="K552" s="8"/>
      <c r="L552" s="9"/>
    </row>
    <row r="553">
      <c r="A553" s="10"/>
      <c r="B553" s="10"/>
      <c r="C553" s="10"/>
      <c r="D553" s="10"/>
      <c r="E553" s="29"/>
      <c r="F553" s="13"/>
      <c r="G553" s="13"/>
      <c r="H553" s="13"/>
      <c r="I553" s="13"/>
      <c r="J553" s="13"/>
      <c r="K553" s="8"/>
      <c r="L553" s="9"/>
    </row>
    <row r="554">
      <c r="A554" s="10"/>
      <c r="B554" s="10"/>
      <c r="C554" s="10"/>
      <c r="D554" s="10"/>
      <c r="E554" s="29"/>
      <c r="F554" s="13"/>
      <c r="G554" s="13"/>
      <c r="H554" s="13"/>
      <c r="I554" s="13"/>
      <c r="J554" s="13"/>
      <c r="K554" s="8"/>
      <c r="L554" s="9"/>
    </row>
    <row r="555">
      <c r="A555" s="10"/>
      <c r="B555" s="10"/>
      <c r="C555" s="10"/>
      <c r="D555" s="10"/>
      <c r="E555" s="29"/>
      <c r="F555" s="13"/>
      <c r="G555" s="13"/>
      <c r="H555" s="13"/>
      <c r="I555" s="13"/>
      <c r="J555" s="13"/>
      <c r="K555" s="8"/>
      <c r="L555" s="9"/>
    </row>
    <row r="556">
      <c r="A556" s="10"/>
      <c r="B556" s="10"/>
      <c r="C556" s="10"/>
      <c r="D556" s="10"/>
      <c r="E556" s="29"/>
      <c r="F556" s="13"/>
      <c r="G556" s="13"/>
      <c r="H556" s="13"/>
      <c r="I556" s="13"/>
      <c r="J556" s="13"/>
      <c r="K556" s="8"/>
      <c r="L556" s="9"/>
    </row>
    <row r="557">
      <c r="A557" s="10"/>
      <c r="B557" s="10"/>
      <c r="C557" s="10"/>
      <c r="D557" s="10"/>
      <c r="E557" s="29"/>
      <c r="F557" s="13"/>
      <c r="G557" s="13"/>
      <c r="H557" s="13"/>
      <c r="I557" s="13"/>
      <c r="J557" s="13"/>
      <c r="K557" s="8"/>
      <c r="L557" s="9"/>
    </row>
    <row r="558">
      <c r="A558" s="10"/>
      <c r="B558" s="10"/>
      <c r="C558" s="10"/>
      <c r="D558" s="10"/>
      <c r="E558" s="29"/>
      <c r="F558" s="13"/>
      <c r="G558" s="13"/>
      <c r="H558" s="13"/>
      <c r="I558" s="13"/>
      <c r="J558" s="13"/>
      <c r="K558" s="8"/>
      <c r="L558" s="9"/>
    </row>
    <row r="559">
      <c r="A559" s="10"/>
      <c r="B559" s="10"/>
      <c r="C559" s="10"/>
      <c r="D559" s="10"/>
      <c r="E559" s="29"/>
      <c r="F559" s="13"/>
      <c r="G559" s="13"/>
      <c r="H559" s="13"/>
      <c r="I559" s="13"/>
      <c r="J559" s="13"/>
      <c r="K559" s="8"/>
      <c r="L559" s="9"/>
    </row>
    <row r="560">
      <c r="A560" s="10"/>
      <c r="B560" s="10"/>
      <c r="C560" s="10"/>
      <c r="D560" s="10"/>
      <c r="E560" s="29"/>
      <c r="F560" s="13"/>
      <c r="G560" s="13"/>
      <c r="H560" s="13"/>
      <c r="I560" s="13"/>
      <c r="J560" s="13"/>
      <c r="K560" s="8"/>
      <c r="L560" s="9"/>
    </row>
    <row r="561">
      <c r="A561" s="10"/>
      <c r="B561" s="10"/>
      <c r="C561" s="10"/>
      <c r="D561" s="10"/>
      <c r="E561" s="29"/>
      <c r="F561" s="13"/>
      <c r="G561" s="13"/>
      <c r="H561" s="13"/>
      <c r="I561" s="13"/>
      <c r="J561" s="13"/>
      <c r="K561" s="8"/>
      <c r="L561" s="9"/>
    </row>
    <row r="562">
      <c r="A562" s="10"/>
      <c r="B562" s="10"/>
      <c r="C562" s="10"/>
      <c r="D562" s="10"/>
      <c r="E562" s="29"/>
      <c r="F562" s="13"/>
      <c r="G562" s="13"/>
      <c r="H562" s="13"/>
      <c r="I562" s="13"/>
      <c r="J562" s="13"/>
      <c r="K562" s="8"/>
      <c r="L562" s="9"/>
    </row>
    <row r="563">
      <c r="A563" s="10"/>
      <c r="B563" s="10"/>
      <c r="C563" s="10"/>
      <c r="D563" s="10"/>
      <c r="E563" s="29"/>
      <c r="F563" s="13"/>
      <c r="G563" s="13"/>
      <c r="H563" s="13"/>
      <c r="I563" s="13"/>
      <c r="J563" s="13"/>
      <c r="K563" s="8"/>
      <c r="L563" s="9"/>
    </row>
    <row r="564">
      <c r="A564" s="10"/>
      <c r="B564" s="10"/>
      <c r="C564" s="10"/>
      <c r="D564" s="10"/>
      <c r="E564" s="29"/>
      <c r="F564" s="13"/>
      <c r="G564" s="13"/>
      <c r="H564" s="13"/>
      <c r="I564" s="13"/>
      <c r="J564" s="13"/>
      <c r="K564" s="8"/>
      <c r="L564" s="9"/>
    </row>
    <row r="565">
      <c r="A565" s="10"/>
      <c r="B565" s="10"/>
      <c r="C565" s="10"/>
      <c r="D565" s="10"/>
      <c r="E565" s="29"/>
      <c r="F565" s="13"/>
      <c r="G565" s="13"/>
      <c r="H565" s="13"/>
      <c r="I565" s="13"/>
      <c r="J565" s="13"/>
      <c r="K565" s="8"/>
      <c r="L565" s="9"/>
    </row>
    <row r="566">
      <c r="A566" s="10"/>
      <c r="B566" s="10"/>
      <c r="C566" s="10"/>
      <c r="D566" s="10"/>
      <c r="E566" s="29"/>
      <c r="F566" s="13"/>
      <c r="G566" s="13"/>
      <c r="H566" s="13"/>
      <c r="I566" s="13"/>
      <c r="J566" s="13"/>
      <c r="K566" s="8"/>
      <c r="L566" s="9"/>
    </row>
    <row r="567">
      <c r="A567" s="10"/>
      <c r="B567" s="10"/>
      <c r="C567" s="10"/>
      <c r="D567" s="10"/>
      <c r="E567" s="29"/>
      <c r="F567" s="13"/>
      <c r="G567" s="13"/>
      <c r="H567" s="13"/>
      <c r="I567" s="13"/>
      <c r="J567" s="13"/>
      <c r="K567" s="8"/>
      <c r="L567" s="9"/>
    </row>
    <row r="568">
      <c r="A568" s="10"/>
      <c r="B568" s="10"/>
      <c r="C568" s="10"/>
      <c r="D568" s="10"/>
      <c r="E568" s="29"/>
      <c r="F568" s="13"/>
      <c r="G568" s="13"/>
      <c r="H568" s="13"/>
      <c r="I568" s="13"/>
      <c r="J568" s="13"/>
      <c r="K568" s="8"/>
      <c r="L568" s="9"/>
    </row>
    <row r="569">
      <c r="A569" s="10"/>
      <c r="B569" s="10"/>
      <c r="C569" s="10"/>
      <c r="D569" s="10"/>
      <c r="E569" s="29"/>
      <c r="F569" s="13"/>
      <c r="G569" s="13"/>
      <c r="H569" s="13"/>
      <c r="I569" s="13"/>
      <c r="J569" s="13"/>
      <c r="K569" s="8"/>
      <c r="L569" s="9"/>
    </row>
    <row r="570">
      <c r="A570" s="10"/>
      <c r="B570" s="10"/>
      <c r="C570" s="10"/>
      <c r="D570" s="10"/>
      <c r="E570" s="29"/>
      <c r="F570" s="13"/>
      <c r="G570" s="13"/>
      <c r="H570" s="13"/>
      <c r="I570" s="13"/>
      <c r="J570" s="13"/>
      <c r="K570" s="8"/>
      <c r="L570" s="9"/>
    </row>
    <row r="571">
      <c r="A571" s="10"/>
      <c r="B571" s="10"/>
      <c r="C571" s="10"/>
      <c r="D571" s="10"/>
      <c r="E571" s="29"/>
      <c r="F571" s="13"/>
      <c r="G571" s="13"/>
      <c r="H571" s="13"/>
      <c r="I571" s="13"/>
      <c r="J571" s="13"/>
      <c r="K571" s="8"/>
      <c r="L571" s="9"/>
    </row>
    <row r="572">
      <c r="A572" s="10"/>
      <c r="B572" s="10"/>
      <c r="C572" s="10"/>
      <c r="D572" s="10"/>
      <c r="E572" s="29"/>
      <c r="F572" s="13"/>
      <c r="G572" s="13"/>
      <c r="H572" s="13"/>
      <c r="I572" s="13"/>
      <c r="J572" s="13"/>
      <c r="K572" s="8"/>
      <c r="L572" s="9"/>
    </row>
    <row r="573">
      <c r="A573" s="10"/>
      <c r="B573" s="10"/>
      <c r="C573" s="10"/>
      <c r="D573" s="10"/>
      <c r="E573" s="29"/>
      <c r="F573" s="13"/>
      <c r="G573" s="13"/>
      <c r="H573" s="13"/>
      <c r="I573" s="13"/>
      <c r="J573" s="13"/>
      <c r="K573" s="8"/>
      <c r="L573" s="9"/>
    </row>
    <row r="574">
      <c r="A574" s="10"/>
      <c r="B574" s="10"/>
      <c r="C574" s="10"/>
      <c r="D574" s="10"/>
      <c r="E574" s="29"/>
      <c r="F574" s="13"/>
      <c r="G574" s="13"/>
      <c r="H574" s="13"/>
      <c r="I574" s="13"/>
      <c r="J574" s="13"/>
      <c r="K574" s="8"/>
      <c r="L574" s="9"/>
    </row>
    <row r="575">
      <c r="A575" s="10"/>
      <c r="B575" s="10"/>
      <c r="C575" s="10"/>
      <c r="D575" s="10"/>
      <c r="E575" s="29"/>
      <c r="F575" s="13"/>
      <c r="G575" s="13"/>
      <c r="H575" s="13"/>
      <c r="I575" s="13"/>
      <c r="J575" s="13"/>
      <c r="K575" s="8"/>
      <c r="L575" s="9"/>
    </row>
    <row r="576">
      <c r="A576" s="10"/>
      <c r="B576" s="10"/>
      <c r="C576" s="10"/>
      <c r="D576" s="10"/>
      <c r="E576" s="29"/>
      <c r="F576" s="13"/>
      <c r="G576" s="13"/>
      <c r="H576" s="13"/>
      <c r="I576" s="13"/>
      <c r="J576" s="13"/>
      <c r="K576" s="8"/>
      <c r="L576" s="9"/>
    </row>
    <row r="577">
      <c r="A577" s="10"/>
      <c r="B577" s="10"/>
      <c r="C577" s="10"/>
      <c r="D577" s="10"/>
      <c r="E577" s="29"/>
      <c r="F577" s="13"/>
      <c r="G577" s="13"/>
      <c r="H577" s="13"/>
      <c r="I577" s="13"/>
      <c r="J577" s="13"/>
      <c r="K577" s="8"/>
      <c r="L577" s="9"/>
    </row>
    <row r="578">
      <c r="A578" s="10"/>
      <c r="B578" s="10"/>
      <c r="C578" s="10"/>
      <c r="D578" s="10"/>
      <c r="E578" s="29"/>
      <c r="F578" s="13"/>
      <c r="G578" s="13"/>
      <c r="H578" s="13"/>
      <c r="I578" s="13"/>
      <c r="J578" s="13"/>
      <c r="K578" s="8"/>
      <c r="L578" s="9"/>
    </row>
    <row r="579">
      <c r="A579" s="10"/>
      <c r="B579" s="10"/>
      <c r="C579" s="10"/>
      <c r="D579" s="10"/>
      <c r="E579" s="29"/>
      <c r="F579" s="13"/>
      <c r="G579" s="13"/>
      <c r="H579" s="13"/>
      <c r="I579" s="13"/>
      <c r="J579" s="13"/>
      <c r="K579" s="8"/>
      <c r="L579" s="9"/>
    </row>
    <row r="580">
      <c r="A580" s="10"/>
      <c r="B580" s="10"/>
      <c r="C580" s="10"/>
      <c r="D580" s="10"/>
      <c r="E580" s="29"/>
      <c r="F580" s="13"/>
      <c r="G580" s="13"/>
      <c r="H580" s="13"/>
      <c r="I580" s="13"/>
      <c r="J580" s="13"/>
      <c r="K580" s="8"/>
      <c r="L580" s="9"/>
    </row>
    <row r="581">
      <c r="A581" s="10"/>
      <c r="B581" s="10"/>
      <c r="C581" s="10"/>
      <c r="D581" s="10"/>
      <c r="E581" s="29"/>
      <c r="F581" s="13"/>
      <c r="G581" s="13"/>
      <c r="H581" s="13"/>
      <c r="I581" s="13"/>
      <c r="J581" s="13"/>
      <c r="K581" s="8"/>
      <c r="L581" s="9"/>
    </row>
    <row r="582">
      <c r="A582" s="10"/>
      <c r="B582" s="10"/>
      <c r="C582" s="10"/>
      <c r="D582" s="10"/>
      <c r="E582" s="29"/>
      <c r="F582" s="13"/>
      <c r="G582" s="13"/>
      <c r="H582" s="13"/>
      <c r="I582" s="13"/>
      <c r="J582" s="13"/>
      <c r="K582" s="8"/>
      <c r="L582" s="9"/>
    </row>
    <row r="583">
      <c r="A583" s="10"/>
      <c r="B583" s="10"/>
      <c r="C583" s="10"/>
      <c r="D583" s="10"/>
      <c r="E583" s="29"/>
      <c r="F583" s="13"/>
      <c r="G583" s="13"/>
      <c r="H583" s="13"/>
      <c r="I583" s="13"/>
      <c r="J583" s="13"/>
      <c r="K583" s="8"/>
      <c r="L583" s="9"/>
    </row>
    <row r="584">
      <c r="A584" s="10"/>
      <c r="B584" s="10"/>
      <c r="C584" s="10"/>
      <c r="D584" s="10"/>
      <c r="E584" s="29"/>
      <c r="F584" s="13"/>
      <c r="G584" s="13"/>
      <c r="H584" s="13"/>
      <c r="I584" s="13"/>
      <c r="J584" s="13"/>
      <c r="K584" s="8"/>
      <c r="L584" s="9"/>
    </row>
    <row r="585">
      <c r="A585" s="10"/>
      <c r="B585" s="10"/>
      <c r="C585" s="10"/>
      <c r="D585" s="10"/>
      <c r="E585" s="29"/>
      <c r="F585" s="13"/>
      <c r="G585" s="13"/>
      <c r="H585" s="13"/>
      <c r="I585" s="13"/>
      <c r="J585" s="13"/>
      <c r="K585" s="8"/>
      <c r="L585" s="9"/>
    </row>
    <row r="586">
      <c r="A586" s="10"/>
      <c r="B586" s="10"/>
      <c r="C586" s="10"/>
      <c r="D586" s="10"/>
      <c r="E586" s="29"/>
      <c r="F586" s="13"/>
      <c r="G586" s="13"/>
      <c r="H586" s="13"/>
      <c r="I586" s="13"/>
      <c r="J586" s="13"/>
      <c r="K586" s="8"/>
      <c r="L586" s="9"/>
    </row>
    <row r="587">
      <c r="A587" s="10"/>
      <c r="B587" s="10"/>
      <c r="C587" s="10"/>
      <c r="D587" s="10"/>
      <c r="E587" s="29"/>
      <c r="F587" s="13"/>
      <c r="G587" s="13"/>
      <c r="H587" s="13"/>
      <c r="I587" s="13"/>
      <c r="J587" s="13"/>
      <c r="K587" s="8"/>
      <c r="L587" s="9"/>
    </row>
    <row r="588">
      <c r="A588" s="10"/>
      <c r="B588" s="10"/>
      <c r="C588" s="10"/>
      <c r="D588" s="10"/>
      <c r="E588" s="29"/>
      <c r="F588" s="13"/>
      <c r="G588" s="13"/>
      <c r="H588" s="13"/>
      <c r="I588" s="13"/>
      <c r="J588" s="13"/>
      <c r="K588" s="8"/>
      <c r="L588" s="9"/>
    </row>
    <row r="589">
      <c r="A589" s="10"/>
      <c r="B589" s="10"/>
      <c r="C589" s="10"/>
      <c r="D589" s="10"/>
      <c r="E589" s="29"/>
      <c r="F589" s="13"/>
      <c r="G589" s="13"/>
      <c r="H589" s="13"/>
      <c r="I589" s="13"/>
      <c r="J589" s="13"/>
      <c r="K589" s="8"/>
      <c r="L589" s="9"/>
    </row>
    <row r="590">
      <c r="A590" s="10"/>
      <c r="B590" s="10"/>
      <c r="C590" s="10"/>
      <c r="D590" s="10"/>
      <c r="E590" s="29"/>
      <c r="F590" s="13"/>
      <c r="G590" s="13"/>
      <c r="H590" s="13"/>
      <c r="I590" s="13"/>
      <c r="J590" s="13"/>
      <c r="K590" s="8"/>
      <c r="L590" s="9"/>
    </row>
    <row r="591">
      <c r="A591" s="10"/>
      <c r="B591" s="10"/>
      <c r="C591" s="10"/>
      <c r="D591" s="10"/>
      <c r="E591" s="29"/>
      <c r="F591" s="13"/>
      <c r="G591" s="13"/>
      <c r="H591" s="13"/>
      <c r="I591" s="13"/>
      <c r="J591" s="13"/>
      <c r="K591" s="8"/>
      <c r="L591" s="9"/>
    </row>
    <row r="592">
      <c r="A592" s="10"/>
      <c r="B592" s="10"/>
      <c r="C592" s="10"/>
      <c r="D592" s="10"/>
      <c r="E592" s="29"/>
      <c r="F592" s="13"/>
      <c r="G592" s="13"/>
      <c r="H592" s="13"/>
      <c r="I592" s="13"/>
      <c r="J592" s="13"/>
      <c r="K592" s="8"/>
      <c r="L592" s="9"/>
    </row>
    <row r="593">
      <c r="A593" s="10"/>
      <c r="B593" s="10"/>
      <c r="C593" s="10"/>
      <c r="D593" s="10"/>
      <c r="E593" s="29"/>
      <c r="F593" s="13"/>
      <c r="G593" s="13"/>
      <c r="H593" s="13"/>
      <c r="I593" s="13"/>
      <c r="J593" s="13"/>
      <c r="K593" s="8"/>
      <c r="L593" s="9"/>
    </row>
    <row r="594">
      <c r="A594" s="10"/>
      <c r="B594" s="10"/>
      <c r="C594" s="10"/>
      <c r="D594" s="10"/>
      <c r="E594" s="29"/>
      <c r="F594" s="13"/>
      <c r="G594" s="13"/>
      <c r="H594" s="13"/>
      <c r="I594" s="13"/>
      <c r="J594" s="13"/>
      <c r="K594" s="8"/>
      <c r="L594" s="9"/>
    </row>
    <row r="595">
      <c r="A595" s="10"/>
      <c r="B595" s="10"/>
      <c r="C595" s="10"/>
      <c r="D595" s="10"/>
      <c r="E595" s="29"/>
      <c r="F595" s="13"/>
      <c r="G595" s="13"/>
      <c r="H595" s="13"/>
      <c r="I595" s="13"/>
      <c r="J595" s="13"/>
      <c r="K595" s="8"/>
      <c r="L595" s="9"/>
    </row>
    <row r="596">
      <c r="A596" s="10"/>
      <c r="B596" s="10"/>
      <c r="C596" s="10"/>
      <c r="D596" s="10"/>
      <c r="E596" s="29"/>
      <c r="F596" s="13"/>
      <c r="G596" s="13"/>
      <c r="H596" s="13"/>
      <c r="I596" s="13"/>
      <c r="J596" s="13"/>
      <c r="K596" s="8"/>
      <c r="L596" s="9"/>
    </row>
    <row r="597">
      <c r="A597" s="10"/>
      <c r="B597" s="10"/>
      <c r="C597" s="10"/>
      <c r="D597" s="10"/>
      <c r="E597" s="29"/>
      <c r="F597" s="13"/>
      <c r="G597" s="13"/>
      <c r="H597" s="13"/>
      <c r="I597" s="13"/>
      <c r="J597" s="13"/>
      <c r="K597" s="8"/>
      <c r="L597" s="9"/>
    </row>
    <row r="598">
      <c r="A598" s="10"/>
      <c r="B598" s="10"/>
      <c r="C598" s="10"/>
      <c r="D598" s="10"/>
      <c r="E598" s="29"/>
      <c r="F598" s="13"/>
      <c r="G598" s="13"/>
      <c r="H598" s="13"/>
      <c r="I598" s="13"/>
      <c r="J598" s="13"/>
      <c r="K598" s="8"/>
      <c r="L598" s="9"/>
    </row>
    <row r="599">
      <c r="A599" s="10"/>
      <c r="B599" s="10"/>
      <c r="C599" s="10"/>
      <c r="D599" s="10"/>
      <c r="E599" s="29"/>
      <c r="F599" s="13"/>
      <c r="G599" s="13"/>
      <c r="H599" s="13"/>
      <c r="I599" s="13"/>
      <c r="J599" s="13"/>
      <c r="K599" s="8"/>
      <c r="L599" s="9"/>
    </row>
    <row r="600">
      <c r="A600" s="10"/>
      <c r="B600" s="10"/>
      <c r="C600" s="10"/>
      <c r="D600" s="10"/>
      <c r="E600" s="29"/>
      <c r="F600" s="13"/>
      <c r="G600" s="13"/>
      <c r="H600" s="13"/>
      <c r="I600" s="13"/>
      <c r="J600" s="13"/>
      <c r="K600" s="8"/>
      <c r="L600" s="9"/>
    </row>
    <row r="601">
      <c r="A601" s="10"/>
      <c r="B601" s="10"/>
      <c r="C601" s="10"/>
      <c r="D601" s="10"/>
      <c r="E601" s="29"/>
      <c r="F601" s="13"/>
      <c r="G601" s="13"/>
      <c r="H601" s="13"/>
      <c r="I601" s="13"/>
      <c r="J601" s="13"/>
      <c r="K601" s="8"/>
      <c r="L601" s="9"/>
    </row>
    <row r="602">
      <c r="A602" s="10"/>
      <c r="B602" s="10"/>
      <c r="C602" s="10"/>
      <c r="D602" s="10"/>
      <c r="E602" s="29"/>
      <c r="F602" s="13"/>
      <c r="G602" s="13"/>
      <c r="H602" s="13"/>
      <c r="I602" s="13"/>
      <c r="J602" s="13"/>
      <c r="K602" s="8"/>
      <c r="L602" s="9"/>
    </row>
    <row r="603">
      <c r="A603" s="10"/>
      <c r="B603" s="10"/>
      <c r="C603" s="10"/>
      <c r="D603" s="10"/>
      <c r="E603" s="29"/>
      <c r="F603" s="13"/>
      <c r="G603" s="13"/>
      <c r="H603" s="13"/>
      <c r="I603" s="13"/>
      <c r="J603" s="13"/>
      <c r="K603" s="8"/>
      <c r="L603" s="9"/>
    </row>
    <row r="604">
      <c r="A604" s="10"/>
      <c r="B604" s="10"/>
      <c r="C604" s="10"/>
      <c r="D604" s="10"/>
      <c r="E604" s="29"/>
      <c r="F604" s="13"/>
      <c r="G604" s="13"/>
      <c r="H604" s="13"/>
      <c r="I604" s="13"/>
      <c r="J604" s="13"/>
      <c r="K604" s="8"/>
      <c r="L604" s="9"/>
    </row>
    <row r="605">
      <c r="A605" s="10"/>
      <c r="B605" s="10"/>
      <c r="C605" s="10"/>
      <c r="D605" s="10"/>
      <c r="E605" s="29"/>
      <c r="F605" s="13"/>
      <c r="G605" s="13"/>
      <c r="H605" s="13"/>
      <c r="I605" s="13"/>
      <c r="J605" s="13"/>
      <c r="K605" s="8"/>
      <c r="L605" s="9"/>
    </row>
    <row r="606">
      <c r="A606" s="10"/>
      <c r="B606" s="10"/>
      <c r="C606" s="10"/>
      <c r="D606" s="10"/>
      <c r="E606" s="29"/>
      <c r="F606" s="13"/>
      <c r="G606" s="13"/>
      <c r="H606" s="13"/>
      <c r="I606" s="13"/>
      <c r="J606" s="13"/>
      <c r="K606" s="8"/>
      <c r="L606" s="9"/>
    </row>
    <row r="607">
      <c r="A607" s="10"/>
      <c r="B607" s="10"/>
      <c r="C607" s="10"/>
      <c r="D607" s="10"/>
      <c r="E607" s="29"/>
      <c r="F607" s="13"/>
      <c r="G607" s="13"/>
      <c r="H607" s="13"/>
      <c r="I607" s="13"/>
      <c r="J607" s="13"/>
      <c r="K607" s="8"/>
      <c r="L607" s="9"/>
    </row>
    <row r="608">
      <c r="A608" s="10"/>
      <c r="B608" s="10"/>
      <c r="C608" s="10"/>
      <c r="D608" s="10"/>
      <c r="E608" s="29"/>
      <c r="F608" s="13"/>
      <c r="G608" s="13"/>
      <c r="H608" s="13"/>
      <c r="I608" s="13"/>
      <c r="J608" s="13"/>
      <c r="K608" s="8"/>
      <c r="L608" s="9"/>
    </row>
    <row r="609">
      <c r="A609" s="10"/>
      <c r="B609" s="10"/>
      <c r="C609" s="10"/>
      <c r="D609" s="10"/>
      <c r="E609" s="29"/>
      <c r="F609" s="13"/>
      <c r="G609" s="13"/>
      <c r="H609" s="13"/>
      <c r="I609" s="13"/>
      <c r="J609" s="13"/>
      <c r="K609" s="8"/>
      <c r="L609" s="9"/>
    </row>
    <row r="610">
      <c r="A610" s="10"/>
      <c r="B610" s="10"/>
      <c r="C610" s="10"/>
      <c r="D610" s="10"/>
      <c r="E610" s="29"/>
      <c r="F610" s="13"/>
      <c r="G610" s="13"/>
      <c r="H610" s="13"/>
      <c r="I610" s="13"/>
      <c r="J610" s="13"/>
      <c r="K610" s="8"/>
      <c r="L610" s="9"/>
    </row>
    <row r="611">
      <c r="A611" s="10"/>
      <c r="B611" s="10"/>
      <c r="C611" s="10"/>
      <c r="D611" s="10"/>
      <c r="E611" s="29"/>
      <c r="F611" s="13"/>
      <c r="G611" s="13"/>
      <c r="H611" s="13"/>
      <c r="I611" s="13"/>
      <c r="J611" s="13"/>
      <c r="K611" s="8"/>
      <c r="L611" s="9"/>
    </row>
    <row r="612">
      <c r="A612" s="10"/>
      <c r="B612" s="10"/>
      <c r="C612" s="10"/>
      <c r="D612" s="10"/>
      <c r="E612" s="29"/>
      <c r="F612" s="13"/>
      <c r="G612" s="13"/>
      <c r="H612" s="13"/>
      <c r="I612" s="13"/>
      <c r="J612" s="13"/>
      <c r="K612" s="8"/>
      <c r="L612" s="9"/>
    </row>
    <row r="613">
      <c r="A613" s="10"/>
      <c r="B613" s="10"/>
      <c r="C613" s="10"/>
      <c r="D613" s="10"/>
      <c r="E613" s="29"/>
      <c r="F613" s="13"/>
      <c r="G613" s="13"/>
      <c r="H613" s="13"/>
      <c r="I613" s="13"/>
      <c r="J613" s="13"/>
      <c r="K613" s="8"/>
      <c r="L613" s="9"/>
    </row>
    <row r="614">
      <c r="A614" s="10"/>
      <c r="B614" s="10"/>
      <c r="C614" s="10"/>
      <c r="D614" s="10"/>
      <c r="E614" s="29"/>
      <c r="F614" s="13"/>
      <c r="G614" s="13"/>
      <c r="H614" s="13"/>
      <c r="I614" s="13"/>
      <c r="J614" s="13"/>
      <c r="K614" s="8"/>
      <c r="L614" s="9"/>
    </row>
    <row r="615">
      <c r="A615" s="10"/>
      <c r="B615" s="10"/>
      <c r="C615" s="10"/>
      <c r="D615" s="10"/>
      <c r="E615" s="29"/>
      <c r="F615" s="13"/>
      <c r="G615" s="13"/>
      <c r="H615" s="13"/>
      <c r="I615" s="13"/>
      <c r="J615" s="13"/>
      <c r="K615" s="8"/>
      <c r="L615" s="9"/>
    </row>
    <row r="616">
      <c r="A616" s="10"/>
      <c r="B616" s="10"/>
      <c r="C616" s="10"/>
      <c r="D616" s="10"/>
      <c r="E616" s="29"/>
      <c r="F616" s="13"/>
      <c r="G616" s="13"/>
      <c r="H616" s="13"/>
      <c r="I616" s="13"/>
      <c r="J616" s="13"/>
      <c r="K616" s="8"/>
      <c r="L616" s="9"/>
    </row>
    <row r="617">
      <c r="A617" s="10"/>
      <c r="B617" s="10"/>
      <c r="C617" s="10"/>
      <c r="D617" s="10"/>
      <c r="E617" s="29"/>
      <c r="F617" s="13"/>
      <c r="G617" s="13"/>
      <c r="H617" s="13"/>
      <c r="I617" s="13"/>
      <c r="J617" s="13"/>
      <c r="K617" s="8"/>
      <c r="L617" s="9"/>
    </row>
    <row r="618">
      <c r="A618" s="10"/>
      <c r="B618" s="10"/>
      <c r="C618" s="10"/>
      <c r="D618" s="10"/>
      <c r="E618" s="29"/>
      <c r="F618" s="13"/>
      <c r="G618" s="13"/>
      <c r="H618" s="13"/>
      <c r="I618" s="13"/>
      <c r="J618" s="13"/>
      <c r="K618" s="8"/>
      <c r="L618" s="9"/>
    </row>
    <row r="619">
      <c r="A619" s="10"/>
      <c r="B619" s="10"/>
      <c r="C619" s="10"/>
      <c r="D619" s="10"/>
      <c r="E619" s="29"/>
      <c r="F619" s="13"/>
      <c r="G619" s="13"/>
      <c r="H619" s="13"/>
      <c r="I619" s="13"/>
      <c r="J619" s="13"/>
      <c r="K619" s="8"/>
      <c r="L619" s="9"/>
    </row>
    <row r="620">
      <c r="A620" s="10"/>
      <c r="B620" s="10"/>
      <c r="C620" s="10"/>
      <c r="D620" s="10"/>
      <c r="E620" s="29"/>
      <c r="F620" s="13"/>
      <c r="G620" s="13"/>
      <c r="H620" s="13"/>
      <c r="I620" s="13"/>
      <c r="J620" s="13"/>
      <c r="K620" s="8"/>
      <c r="L620" s="9"/>
    </row>
    <row r="621">
      <c r="A621" s="10"/>
      <c r="B621" s="10"/>
      <c r="C621" s="10"/>
      <c r="D621" s="10"/>
      <c r="E621" s="29"/>
      <c r="F621" s="13"/>
      <c r="G621" s="13"/>
      <c r="H621" s="13"/>
      <c r="I621" s="13"/>
      <c r="J621" s="13"/>
      <c r="K621" s="8"/>
      <c r="L621" s="9"/>
    </row>
    <row r="622">
      <c r="A622" s="10"/>
      <c r="B622" s="10"/>
      <c r="C622" s="10"/>
      <c r="D622" s="10"/>
      <c r="E622" s="29"/>
      <c r="F622" s="13"/>
      <c r="G622" s="13"/>
      <c r="H622" s="13"/>
      <c r="I622" s="13"/>
      <c r="J622" s="13"/>
      <c r="K622" s="8"/>
      <c r="L622" s="9"/>
    </row>
    <row r="623">
      <c r="A623" s="10"/>
      <c r="B623" s="10"/>
      <c r="C623" s="10"/>
      <c r="D623" s="10"/>
      <c r="E623" s="29"/>
      <c r="F623" s="13"/>
      <c r="G623" s="13"/>
      <c r="H623" s="13"/>
      <c r="I623" s="13"/>
      <c r="J623" s="13"/>
      <c r="K623" s="8"/>
      <c r="L623" s="9"/>
    </row>
    <row r="624">
      <c r="A624" s="10"/>
      <c r="B624" s="10"/>
      <c r="C624" s="10"/>
      <c r="D624" s="10"/>
      <c r="E624" s="29"/>
      <c r="F624" s="13"/>
      <c r="G624" s="13"/>
      <c r="H624" s="13"/>
      <c r="I624" s="13"/>
      <c r="J624" s="13"/>
      <c r="K624" s="8"/>
      <c r="L624" s="9"/>
    </row>
    <row r="625">
      <c r="A625" s="10"/>
      <c r="B625" s="10"/>
      <c r="C625" s="10"/>
      <c r="D625" s="10"/>
      <c r="E625" s="29"/>
      <c r="F625" s="13"/>
      <c r="G625" s="13"/>
      <c r="H625" s="13"/>
      <c r="I625" s="13"/>
      <c r="J625" s="13"/>
      <c r="K625" s="8"/>
      <c r="L625" s="9"/>
    </row>
    <row r="626">
      <c r="A626" s="10"/>
      <c r="B626" s="10"/>
      <c r="C626" s="10"/>
      <c r="D626" s="10"/>
      <c r="E626" s="29"/>
      <c r="F626" s="13"/>
      <c r="G626" s="13"/>
      <c r="H626" s="13"/>
      <c r="I626" s="13"/>
      <c r="J626" s="13"/>
      <c r="K626" s="8"/>
      <c r="L626" s="9"/>
    </row>
    <row r="627">
      <c r="A627" s="10"/>
      <c r="B627" s="10"/>
      <c r="C627" s="10"/>
      <c r="D627" s="10"/>
      <c r="E627" s="29"/>
      <c r="F627" s="13"/>
      <c r="G627" s="13"/>
      <c r="H627" s="13"/>
      <c r="I627" s="13"/>
      <c r="J627" s="13"/>
      <c r="K627" s="8"/>
      <c r="L627" s="9"/>
    </row>
    <row r="628">
      <c r="A628" s="10"/>
      <c r="B628" s="10"/>
      <c r="C628" s="10"/>
      <c r="D628" s="10"/>
      <c r="E628" s="29"/>
      <c r="F628" s="13"/>
      <c r="G628" s="13"/>
      <c r="H628" s="13"/>
      <c r="I628" s="13"/>
      <c r="J628" s="13"/>
      <c r="K628" s="8"/>
      <c r="L628" s="9"/>
    </row>
    <row r="629">
      <c r="A629" s="10"/>
      <c r="B629" s="10"/>
      <c r="C629" s="10"/>
      <c r="D629" s="10"/>
      <c r="E629" s="29"/>
      <c r="F629" s="13"/>
      <c r="G629" s="13"/>
      <c r="H629" s="13"/>
      <c r="I629" s="13"/>
      <c r="J629" s="13"/>
      <c r="K629" s="8"/>
      <c r="L629" s="9"/>
    </row>
    <row r="630">
      <c r="A630" s="10"/>
      <c r="B630" s="10"/>
      <c r="C630" s="10"/>
      <c r="D630" s="10"/>
      <c r="E630" s="29"/>
      <c r="F630" s="13"/>
      <c r="G630" s="13"/>
      <c r="H630" s="13"/>
      <c r="I630" s="13"/>
      <c r="J630" s="13"/>
      <c r="K630" s="8"/>
      <c r="L630" s="9"/>
    </row>
    <row r="631">
      <c r="A631" s="10"/>
      <c r="B631" s="10"/>
      <c r="C631" s="10"/>
      <c r="D631" s="10"/>
      <c r="E631" s="29"/>
      <c r="F631" s="13"/>
      <c r="G631" s="13"/>
      <c r="H631" s="13"/>
      <c r="I631" s="13"/>
      <c r="J631" s="13"/>
      <c r="K631" s="8"/>
      <c r="L631" s="9"/>
    </row>
    <row r="632">
      <c r="A632" s="10"/>
      <c r="B632" s="10"/>
      <c r="C632" s="10"/>
      <c r="D632" s="10"/>
      <c r="E632" s="29"/>
      <c r="F632" s="13"/>
      <c r="G632" s="13"/>
      <c r="H632" s="13"/>
      <c r="I632" s="13"/>
      <c r="J632" s="13"/>
      <c r="K632" s="8"/>
      <c r="L632" s="9"/>
    </row>
    <row r="633">
      <c r="A633" s="10"/>
      <c r="B633" s="10"/>
      <c r="C633" s="10"/>
      <c r="D633" s="10"/>
      <c r="E633" s="29"/>
      <c r="F633" s="13"/>
      <c r="G633" s="13"/>
      <c r="H633" s="13"/>
      <c r="I633" s="13"/>
      <c r="J633" s="13"/>
      <c r="K633" s="8"/>
      <c r="L633" s="9"/>
    </row>
    <row r="634">
      <c r="A634" s="10"/>
      <c r="B634" s="10"/>
      <c r="C634" s="10"/>
      <c r="D634" s="10"/>
      <c r="E634" s="29"/>
      <c r="F634" s="13"/>
      <c r="G634" s="13"/>
      <c r="H634" s="13"/>
      <c r="I634" s="13"/>
      <c r="J634" s="13"/>
      <c r="K634" s="8"/>
      <c r="L634" s="9"/>
    </row>
    <row r="635">
      <c r="A635" s="10"/>
      <c r="B635" s="10"/>
      <c r="C635" s="10"/>
      <c r="D635" s="10"/>
      <c r="E635" s="29"/>
      <c r="F635" s="13"/>
      <c r="G635" s="13"/>
      <c r="H635" s="13"/>
      <c r="I635" s="13"/>
      <c r="J635" s="13"/>
      <c r="K635" s="8"/>
      <c r="L635" s="9"/>
    </row>
    <row r="636">
      <c r="A636" s="10"/>
      <c r="B636" s="10"/>
      <c r="C636" s="10"/>
      <c r="D636" s="10"/>
      <c r="E636" s="29"/>
      <c r="F636" s="13"/>
      <c r="G636" s="13"/>
      <c r="H636" s="13"/>
      <c r="I636" s="13"/>
      <c r="J636" s="13"/>
      <c r="K636" s="8"/>
      <c r="L636" s="9"/>
    </row>
    <row r="637">
      <c r="A637" s="10"/>
      <c r="B637" s="10"/>
      <c r="C637" s="10"/>
      <c r="D637" s="10"/>
      <c r="E637" s="29"/>
      <c r="F637" s="13"/>
      <c r="G637" s="13"/>
      <c r="H637" s="13"/>
      <c r="I637" s="13"/>
      <c r="J637" s="13"/>
      <c r="K637" s="8"/>
      <c r="L637" s="9"/>
    </row>
    <row r="638">
      <c r="A638" s="10"/>
      <c r="B638" s="10"/>
      <c r="C638" s="10"/>
      <c r="D638" s="10"/>
      <c r="E638" s="29"/>
      <c r="F638" s="13"/>
      <c r="G638" s="13"/>
      <c r="H638" s="13"/>
      <c r="I638" s="13"/>
      <c r="J638" s="13"/>
      <c r="K638" s="8"/>
      <c r="L638" s="9"/>
    </row>
    <row r="639">
      <c r="A639" s="10"/>
      <c r="B639" s="10"/>
      <c r="C639" s="10"/>
      <c r="D639" s="10"/>
      <c r="E639" s="29"/>
      <c r="F639" s="13"/>
      <c r="G639" s="13"/>
      <c r="H639" s="13"/>
      <c r="I639" s="13"/>
      <c r="J639" s="13"/>
      <c r="K639" s="8"/>
      <c r="L639" s="9"/>
    </row>
    <row r="640">
      <c r="A640" s="10"/>
      <c r="B640" s="10"/>
      <c r="C640" s="10"/>
      <c r="D640" s="10"/>
      <c r="E640" s="29"/>
      <c r="F640" s="13"/>
      <c r="G640" s="13"/>
      <c r="H640" s="13"/>
      <c r="I640" s="13"/>
      <c r="J640" s="13"/>
      <c r="K640" s="8"/>
      <c r="L640" s="9"/>
    </row>
    <row r="641">
      <c r="A641" s="10"/>
      <c r="B641" s="10"/>
      <c r="C641" s="10"/>
      <c r="D641" s="10"/>
      <c r="E641" s="29"/>
      <c r="F641" s="13"/>
      <c r="G641" s="13"/>
      <c r="H641" s="13"/>
      <c r="I641" s="13"/>
      <c r="J641" s="13"/>
      <c r="K641" s="8"/>
      <c r="L641" s="9"/>
    </row>
    <row r="642">
      <c r="A642" s="10"/>
      <c r="B642" s="10"/>
      <c r="C642" s="10"/>
      <c r="D642" s="10"/>
      <c r="E642" s="29"/>
      <c r="F642" s="13"/>
      <c r="G642" s="13"/>
      <c r="H642" s="13"/>
      <c r="I642" s="13"/>
      <c r="J642" s="13"/>
      <c r="K642" s="8"/>
      <c r="L642" s="9"/>
    </row>
    <row r="643">
      <c r="A643" s="10"/>
      <c r="B643" s="10"/>
      <c r="C643" s="10"/>
      <c r="D643" s="10"/>
      <c r="E643" s="29"/>
      <c r="F643" s="13"/>
      <c r="G643" s="13"/>
      <c r="H643" s="13"/>
      <c r="I643" s="13"/>
      <c r="J643" s="13"/>
      <c r="K643" s="8"/>
      <c r="L643" s="9"/>
    </row>
    <row r="644">
      <c r="A644" s="10"/>
      <c r="B644" s="10"/>
      <c r="C644" s="10"/>
      <c r="D644" s="10"/>
      <c r="E644" s="29"/>
      <c r="F644" s="13"/>
      <c r="G644" s="13"/>
      <c r="H644" s="13"/>
      <c r="I644" s="13"/>
      <c r="J644" s="13"/>
      <c r="K644" s="8"/>
      <c r="L644" s="9"/>
    </row>
    <row r="645">
      <c r="A645" s="10"/>
      <c r="B645" s="10"/>
      <c r="C645" s="10"/>
      <c r="D645" s="10"/>
      <c r="E645" s="29"/>
      <c r="F645" s="13"/>
      <c r="G645" s="13"/>
      <c r="H645" s="13"/>
      <c r="I645" s="13"/>
      <c r="J645" s="13"/>
      <c r="K645" s="8"/>
      <c r="L645" s="9"/>
    </row>
    <row r="646">
      <c r="A646" s="10"/>
      <c r="B646" s="10"/>
      <c r="C646" s="10"/>
      <c r="D646" s="10"/>
      <c r="E646" s="29"/>
      <c r="F646" s="13"/>
      <c r="G646" s="13"/>
      <c r="H646" s="13"/>
      <c r="I646" s="13"/>
      <c r="J646" s="13"/>
      <c r="K646" s="8"/>
      <c r="L646" s="9"/>
    </row>
    <row r="647">
      <c r="A647" s="10"/>
      <c r="B647" s="10"/>
      <c r="C647" s="10"/>
      <c r="D647" s="10"/>
      <c r="E647" s="29"/>
      <c r="F647" s="13"/>
      <c r="G647" s="13"/>
      <c r="H647" s="13"/>
      <c r="I647" s="13"/>
      <c r="J647" s="13"/>
      <c r="K647" s="8"/>
      <c r="L647" s="9"/>
    </row>
    <row r="648">
      <c r="A648" s="10"/>
      <c r="B648" s="10"/>
      <c r="C648" s="10"/>
      <c r="D648" s="10"/>
      <c r="E648" s="29"/>
      <c r="F648" s="13"/>
      <c r="G648" s="13"/>
      <c r="H648" s="13"/>
      <c r="I648" s="13"/>
      <c r="J648" s="13"/>
      <c r="K648" s="8"/>
      <c r="L648" s="9"/>
    </row>
    <row r="649">
      <c r="A649" s="10"/>
      <c r="B649" s="10"/>
      <c r="C649" s="10"/>
      <c r="D649" s="10"/>
      <c r="E649" s="29"/>
      <c r="F649" s="13"/>
      <c r="G649" s="13"/>
      <c r="H649" s="13"/>
      <c r="I649" s="13"/>
      <c r="J649" s="13"/>
      <c r="K649" s="8"/>
      <c r="L649" s="9"/>
    </row>
    <row r="650">
      <c r="A650" s="10"/>
      <c r="B650" s="10"/>
      <c r="C650" s="10"/>
      <c r="D650" s="10"/>
      <c r="E650" s="29"/>
      <c r="F650" s="13"/>
      <c r="G650" s="13"/>
      <c r="H650" s="13"/>
      <c r="I650" s="13"/>
      <c r="J650" s="13"/>
      <c r="K650" s="8"/>
      <c r="L650" s="9"/>
    </row>
    <row r="651">
      <c r="A651" s="10"/>
      <c r="B651" s="10"/>
      <c r="C651" s="10"/>
      <c r="D651" s="10"/>
      <c r="E651" s="29"/>
      <c r="F651" s="13"/>
      <c r="G651" s="13"/>
      <c r="H651" s="13"/>
      <c r="I651" s="13"/>
      <c r="J651" s="13"/>
      <c r="K651" s="8"/>
      <c r="L651" s="9"/>
    </row>
    <row r="652">
      <c r="A652" s="10"/>
      <c r="B652" s="10"/>
      <c r="C652" s="10"/>
      <c r="D652" s="10"/>
      <c r="E652" s="29"/>
      <c r="F652" s="13"/>
      <c r="G652" s="13"/>
      <c r="H652" s="13"/>
      <c r="I652" s="13"/>
      <c r="J652" s="13"/>
      <c r="K652" s="8"/>
      <c r="L652" s="9"/>
    </row>
    <row r="653">
      <c r="A653" s="10"/>
      <c r="B653" s="10"/>
      <c r="C653" s="10"/>
      <c r="D653" s="10"/>
      <c r="E653" s="29"/>
      <c r="F653" s="13"/>
      <c r="G653" s="13"/>
      <c r="H653" s="13"/>
      <c r="I653" s="13"/>
      <c r="J653" s="13"/>
      <c r="K653" s="8"/>
      <c r="L653" s="9"/>
    </row>
    <row r="654">
      <c r="A654" s="10"/>
      <c r="B654" s="10"/>
      <c r="C654" s="10"/>
      <c r="D654" s="10"/>
      <c r="E654" s="29"/>
      <c r="F654" s="13"/>
      <c r="G654" s="13"/>
      <c r="H654" s="13"/>
      <c r="I654" s="13"/>
      <c r="J654" s="13"/>
      <c r="K654" s="8"/>
      <c r="L654" s="9"/>
    </row>
    <row r="655">
      <c r="A655" s="10"/>
      <c r="B655" s="10"/>
      <c r="C655" s="10"/>
      <c r="D655" s="10"/>
      <c r="E655" s="29"/>
      <c r="F655" s="13"/>
      <c r="G655" s="13"/>
      <c r="H655" s="13"/>
      <c r="I655" s="13"/>
      <c r="J655" s="13"/>
      <c r="K655" s="8"/>
      <c r="L655" s="9"/>
    </row>
    <row r="656">
      <c r="A656" s="10"/>
      <c r="B656" s="10"/>
      <c r="C656" s="10"/>
      <c r="D656" s="10"/>
      <c r="E656" s="29"/>
      <c r="F656" s="13"/>
      <c r="G656" s="13"/>
      <c r="H656" s="13"/>
      <c r="I656" s="13"/>
      <c r="J656" s="13"/>
      <c r="K656" s="8"/>
      <c r="L656" s="9"/>
    </row>
    <row r="657">
      <c r="A657" s="10"/>
      <c r="B657" s="10"/>
      <c r="C657" s="10"/>
      <c r="D657" s="10"/>
      <c r="E657" s="29"/>
      <c r="F657" s="13"/>
      <c r="G657" s="13"/>
      <c r="H657" s="13"/>
      <c r="I657" s="13"/>
      <c r="J657" s="13"/>
      <c r="K657" s="8"/>
      <c r="L657" s="9"/>
    </row>
    <row r="658">
      <c r="A658" s="10"/>
      <c r="B658" s="10"/>
      <c r="C658" s="10"/>
      <c r="D658" s="10"/>
      <c r="E658" s="29"/>
      <c r="F658" s="13"/>
      <c r="G658" s="13"/>
      <c r="H658" s="13"/>
      <c r="I658" s="13"/>
      <c r="J658" s="13"/>
      <c r="K658" s="8"/>
      <c r="L658" s="9"/>
    </row>
    <row r="659">
      <c r="A659" s="10"/>
      <c r="B659" s="10"/>
      <c r="C659" s="10"/>
      <c r="D659" s="10"/>
      <c r="E659" s="29"/>
      <c r="F659" s="13"/>
      <c r="G659" s="13"/>
      <c r="H659" s="13"/>
      <c r="I659" s="13"/>
      <c r="J659" s="13"/>
      <c r="K659" s="8"/>
      <c r="L659" s="9"/>
    </row>
    <row r="660">
      <c r="A660" s="10"/>
      <c r="B660" s="10"/>
      <c r="C660" s="10"/>
      <c r="D660" s="10"/>
      <c r="E660" s="29"/>
      <c r="F660" s="13"/>
      <c r="G660" s="13"/>
      <c r="H660" s="13"/>
      <c r="I660" s="13"/>
      <c r="J660" s="13"/>
      <c r="K660" s="8"/>
      <c r="L660" s="9"/>
    </row>
    <row r="661">
      <c r="A661" s="10"/>
      <c r="B661" s="10"/>
      <c r="C661" s="10"/>
      <c r="D661" s="10"/>
      <c r="E661" s="29"/>
      <c r="F661" s="13"/>
      <c r="G661" s="13"/>
      <c r="H661" s="13"/>
      <c r="I661" s="13"/>
      <c r="J661" s="13"/>
      <c r="K661" s="8"/>
      <c r="L661" s="9"/>
    </row>
    <row r="662">
      <c r="A662" s="10"/>
      <c r="B662" s="10"/>
      <c r="C662" s="10"/>
      <c r="D662" s="10"/>
      <c r="E662" s="29"/>
      <c r="F662" s="13"/>
      <c r="G662" s="13"/>
      <c r="H662" s="13"/>
      <c r="I662" s="13"/>
      <c r="J662" s="13"/>
      <c r="K662" s="8"/>
      <c r="L662" s="9"/>
    </row>
    <row r="663">
      <c r="A663" s="10"/>
      <c r="B663" s="10"/>
      <c r="C663" s="10"/>
      <c r="D663" s="10"/>
      <c r="E663" s="29"/>
      <c r="F663" s="13"/>
      <c r="G663" s="13"/>
      <c r="H663" s="13"/>
      <c r="I663" s="13"/>
      <c r="J663" s="13"/>
      <c r="K663" s="8"/>
      <c r="L663" s="9"/>
    </row>
    <row r="664">
      <c r="A664" s="10"/>
      <c r="B664" s="10"/>
      <c r="C664" s="10"/>
      <c r="D664" s="10"/>
      <c r="E664" s="29"/>
      <c r="F664" s="13"/>
      <c r="G664" s="13"/>
      <c r="H664" s="13"/>
      <c r="I664" s="13"/>
      <c r="J664" s="13"/>
      <c r="K664" s="8"/>
      <c r="L664" s="9"/>
    </row>
    <row r="665">
      <c r="A665" s="10"/>
      <c r="B665" s="10"/>
      <c r="C665" s="10"/>
      <c r="D665" s="10"/>
      <c r="E665" s="29"/>
      <c r="F665" s="13"/>
      <c r="G665" s="13"/>
      <c r="H665" s="13"/>
      <c r="I665" s="13"/>
      <c r="J665" s="13"/>
      <c r="K665" s="8"/>
      <c r="L665" s="9"/>
    </row>
    <row r="666">
      <c r="A666" s="10"/>
      <c r="B666" s="10"/>
      <c r="C666" s="10"/>
      <c r="D666" s="10"/>
      <c r="E666" s="29"/>
      <c r="F666" s="13"/>
      <c r="G666" s="13"/>
      <c r="H666" s="13"/>
      <c r="I666" s="13"/>
      <c r="J666" s="13"/>
      <c r="K666" s="8"/>
      <c r="L666" s="9"/>
    </row>
    <row r="667">
      <c r="A667" s="10"/>
      <c r="B667" s="10"/>
      <c r="C667" s="10"/>
      <c r="D667" s="10"/>
      <c r="E667" s="29"/>
      <c r="F667" s="13"/>
      <c r="G667" s="13"/>
      <c r="H667" s="13"/>
      <c r="I667" s="13"/>
      <c r="J667" s="13"/>
      <c r="K667" s="8"/>
      <c r="L667" s="9"/>
    </row>
    <row r="668">
      <c r="A668" s="10"/>
      <c r="B668" s="10"/>
      <c r="C668" s="10"/>
      <c r="D668" s="10"/>
      <c r="E668" s="29"/>
      <c r="F668" s="13"/>
      <c r="G668" s="13"/>
      <c r="H668" s="13"/>
      <c r="I668" s="13"/>
      <c r="J668" s="13"/>
      <c r="K668" s="8"/>
      <c r="L668" s="9"/>
    </row>
    <row r="669">
      <c r="A669" s="10"/>
      <c r="B669" s="10"/>
      <c r="C669" s="10"/>
      <c r="D669" s="10"/>
      <c r="E669" s="29"/>
      <c r="F669" s="13"/>
      <c r="G669" s="13"/>
      <c r="H669" s="13"/>
      <c r="I669" s="13"/>
      <c r="J669" s="13"/>
      <c r="K669" s="8"/>
      <c r="L669" s="9"/>
    </row>
    <row r="670">
      <c r="A670" s="10"/>
      <c r="B670" s="10"/>
      <c r="C670" s="10"/>
      <c r="D670" s="10"/>
      <c r="E670" s="29"/>
      <c r="F670" s="13"/>
      <c r="G670" s="13"/>
      <c r="H670" s="13"/>
      <c r="I670" s="13"/>
      <c r="J670" s="13"/>
      <c r="K670" s="8"/>
      <c r="L670" s="9"/>
    </row>
    <row r="671">
      <c r="A671" s="10"/>
      <c r="B671" s="10"/>
      <c r="C671" s="10"/>
      <c r="D671" s="10"/>
      <c r="E671" s="29"/>
      <c r="F671" s="13"/>
      <c r="G671" s="13"/>
      <c r="H671" s="13"/>
      <c r="I671" s="13"/>
      <c r="J671" s="13"/>
      <c r="K671" s="8"/>
      <c r="L671" s="9"/>
    </row>
    <row r="672">
      <c r="A672" s="10"/>
      <c r="B672" s="10"/>
      <c r="C672" s="10"/>
      <c r="D672" s="10"/>
      <c r="E672" s="29"/>
      <c r="F672" s="13"/>
      <c r="G672" s="13"/>
      <c r="H672" s="13"/>
      <c r="I672" s="13"/>
      <c r="J672" s="13"/>
      <c r="K672" s="8"/>
      <c r="L672" s="9"/>
    </row>
    <row r="673">
      <c r="A673" s="10"/>
      <c r="B673" s="10"/>
      <c r="C673" s="10"/>
      <c r="D673" s="10"/>
      <c r="E673" s="29"/>
      <c r="F673" s="13"/>
      <c r="G673" s="13"/>
      <c r="H673" s="13"/>
      <c r="I673" s="13"/>
      <c r="J673" s="13"/>
      <c r="K673" s="8"/>
      <c r="L673" s="9"/>
    </row>
    <row r="674">
      <c r="A674" s="10"/>
      <c r="B674" s="10"/>
      <c r="C674" s="10"/>
      <c r="D674" s="10"/>
      <c r="E674" s="29"/>
      <c r="F674" s="13"/>
      <c r="G674" s="13"/>
      <c r="H674" s="13"/>
      <c r="I674" s="13"/>
      <c r="J674" s="13"/>
      <c r="K674" s="8"/>
      <c r="L674" s="9"/>
    </row>
    <row r="675">
      <c r="A675" s="10"/>
      <c r="B675" s="10"/>
      <c r="C675" s="10"/>
      <c r="D675" s="10"/>
      <c r="E675" s="29"/>
      <c r="F675" s="13"/>
      <c r="G675" s="13"/>
      <c r="H675" s="13"/>
      <c r="I675" s="13"/>
      <c r="J675" s="13"/>
      <c r="K675" s="8"/>
      <c r="L675" s="9"/>
    </row>
    <row r="676">
      <c r="A676" s="10"/>
      <c r="B676" s="10"/>
      <c r="C676" s="10"/>
      <c r="D676" s="10"/>
      <c r="E676" s="29"/>
      <c r="F676" s="13"/>
      <c r="G676" s="13"/>
      <c r="H676" s="13"/>
      <c r="I676" s="13"/>
      <c r="J676" s="13"/>
      <c r="K676" s="8"/>
      <c r="L676" s="9"/>
    </row>
    <row r="677">
      <c r="A677" s="10"/>
      <c r="B677" s="10"/>
      <c r="C677" s="10"/>
      <c r="D677" s="10"/>
      <c r="E677" s="29"/>
      <c r="F677" s="13"/>
      <c r="G677" s="13"/>
      <c r="H677" s="13"/>
      <c r="I677" s="13"/>
      <c r="J677" s="13"/>
      <c r="K677" s="8"/>
      <c r="L677" s="9"/>
    </row>
    <row r="678">
      <c r="A678" s="10"/>
      <c r="B678" s="10"/>
      <c r="C678" s="10"/>
      <c r="D678" s="10"/>
      <c r="E678" s="29"/>
      <c r="F678" s="13"/>
      <c r="G678" s="13"/>
      <c r="H678" s="13"/>
      <c r="I678" s="13"/>
      <c r="J678" s="13"/>
      <c r="K678" s="8"/>
      <c r="L678" s="9"/>
    </row>
    <row r="679">
      <c r="A679" s="10"/>
      <c r="B679" s="10"/>
      <c r="C679" s="10"/>
      <c r="D679" s="10"/>
      <c r="E679" s="29"/>
      <c r="F679" s="13"/>
      <c r="G679" s="13"/>
      <c r="H679" s="13"/>
      <c r="I679" s="13"/>
      <c r="J679" s="13"/>
      <c r="K679" s="8"/>
      <c r="L679" s="9"/>
    </row>
    <row r="680">
      <c r="A680" s="10"/>
      <c r="B680" s="10"/>
      <c r="C680" s="10"/>
      <c r="D680" s="10"/>
      <c r="E680" s="29"/>
      <c r="F680" s="13"/>
      <c r="G680" s="13"/>
      <c r="H680" s="13"/>
      <c r="I680" s="13"/>
      <c r="J680" s="13"/>
      <c r="K680" s="8"/>
      <c r="L680" s="9"/>
    </row>
    <row r="681">
      <c r="A681" s="10"/>
      <c r="B681" s="10"/>
      <c r="C681" s="10"/>
      <c r="D681" s="10"/>
      <c r="E681" s="29"/>
      <c r="F681" s="13"/>
      <c r="G681" s="13"/>
      <c r="H681" s="13"/>
      <c r="I681" s="13"/>
      <c r="J681" s="13"/>
      <c r="K681" s="8"/>
      <c r="L681" s="9"/>
    </row>
    <row r="682">
      <c r="A682" s="10"/>
      <c r="B682" s="10"/>
      <c r="C682" s="10"/>
      <c r="D682" s="10"/>
      <c r="E682" s="29"/>
      <c r="F682" s="13"/>
      <c r="G682" s="13"/>
      <c r="H682" s="13"/>
      <c r="I682" s="13"/>
      <c r="J682" s="13"/>
      <c r="K682" s="8"/>
      <c r="L682" s="9"/>
    </row>
    <row r="683">
      <c r="A683" s="10"/>
      <c r="B683" s="10"/>
      <c r="C683" s="10"/>
      <c r="D683" s="10"/>
      <c r="E683" s="29"/>
      <c r="F683" s="13"/>
      <c r="G683" s="13"/>
      <c r="H683" s="13"/>
      <c r="I683" s="13"/>
      <c r="J683" s="13"/>
      <c r="K683" s="8"/>
      <c r="L683" s="9"/>
    </row>
    <row r="684">
      <c r="A684" s="10"/>
      <c r="B684" s="10"/>
      <c r="C684" s="10"/>
      <c r="D684" s="10"/>
      <c r="E684" s="29"/>
      <c r="F684" s="13"/>
      <c r="G684" s="13"/>
      <c r="H684" s="13"/>
      <c r="I684" s="13"/>
      <c r="J684" s="13"/>
      <c r="K684" s="8"/>
      <c r="L684" s="9"/>
    </row>
    <row r="685">
      <c r="A685" s="10"/>
      <c r="B685" s="10"/>
      <c r="C685" s="10"/>
      <c r="D685" s="10"/>
      <c r="E685" s="29"/>
      <c r="F685" s="13"/>
      <c r="G685" s="13"/>
      <c r="H685" s="13"/>
      <c r="I685" s="13"/>
      <c r="J685" s="13"/>
      <c r="K685" s="8"/>
      <c r="L685" s="9"/>
    </row>
    <row r="686">
      <c r="A686" s="10"/>
      <c r="B686" s="10"/>
      <c r="C686" s="10"/>
      <c r="D686" s="10"/>
      <c r="E686" s="29"/>
      <c r="F686" s="13"/>
      <c r="G686" s="13"/>
      <c r="H686" s="13"/>
      <c r="I686" s="13"/>
      <c r="J686" s="13"/>
      <c r="K686" s="8"/>
      <c r="L686" s="9"/>
    </row>
    <row r="687">
      <c r="A687" s="10"/>
      <c r="B687" s="10"/>
      <c r="C687" s="10"/>
      <c r="D687" s="10"/>
      <c r="E687" s="29"/>
      <c r="F687" s="13"/>
      <c r="G687" s="13"/>
      <c r="H687" s="13"/>
      <c r="I687" s="13"/>
      <c r="J687" s="13"/>
      <c r="K687" s="8"/>
      <c r="L687" s="9"/>
    </row>
    <row r="688">
      <c r="A688" s="10"/>
      <c r="B688" s="10"/>
      <c r="C688" s="10"/>
      <c r="D688" s="10"/>
      <c r="E688" s="29"/>
      <c r="F688" s="13"/>
      <c r="G688" s="13"/>
      <c r="H688" s="13"/>
      <c r="I688" s="13"/>
      <c r="J688" s="13"/>
      <c r="K688" s="8"/>
      <c r="L688" s="9"/>
    </row>
    <row r="689">
      <c r="A689" s="10"/>
      <c r="B689" s="10"/>
      <c r="C689" s="10"/>
      <c r="D689" s="10"/>
      <c r="E689" s="29"/>
      <c r="F689" s="13"/>
      <c r="G689" s="13"/>
      <c r="H689" s="13"/>
      <c r="I689" s="13"/>
      <c r="J689" s="13"/>
      <c r="K689" s="8"/>
      <c r="L689" s="9"/>
    </row>
    <row r="690">
      <c r="A690" s="10"/>
      <c r="B690" s="10"/>
      <c r="C690" s="10"/>
      <c r="D690" s="10"/>
      <c r="E690" s="29"/>
      <c r="F690" s="13"/>
      <c r="G690" s="13"/>
      <c r="H690" s="13"/>
      <c r="I690" s="13"/>
      <c r="J690" s="13"/>
      <c r="K690" s="8"/>
      <c r="L690" s="9"/>
    </row>
    <row r="691">
      <c r="A691" s="10"/>
      <c r="B691" s="10"/>
      <c r="C691" s="10"/>
      <c r="D691" s="10"/>
      <c r="E691" s="29"/>
      <c r="F691" s="13"/>
      <c r="G691" s="13"/>
      <c r="H691" s="13"/>
      <c r="I691" s="13"/>
      <c r="J691" s="13"/>
      <c r="K691" s="8"/>
      <c r="L691" s="9"/>
    </row>
    <row r="692">
      <c r="A692" s="10"/>
      <c r="B692" s="10"/>
      <c r="C692" s="10"/>
      <c r="D692" s="10"/>
      <c r="E692" s="29"/>
      <c r="F692" s="13"/>
      <c r="G692" s="13"/>
      <c r="H692" s="13"/>
      <c r="I692" s="13"/>
      <c r="J692" s="13"/>
      <c r="K692" s="8"/>
      <c r="L692" s="9"/>
    </row>
    <row r="693">
      <c r="A693" s="10"/>
      <c r="B693" s="10"/>
      <c r="C693" s="10"/>
      <c r="D693" s="10"/>
      <c r="E693" s="29"/>
      <c r="F693" s="13"/>
      <c r="G693" s="13"/>
      <c r="H693" s="13"/>
      <c r="I693" s="13"/>
      <c r="J693" s="13"/>
      <c r="K693" s="8"/>
      <c r="L693" s="9"/>
    </row>
    <row r="694">
      <c r="A694" s="10"/>
      <c r="B694" s="10"/>
      <c r="C694" s="10"/>
      <c r="D694" s="10"/>
      <c r="E694" s="29"/>
      <c r="F694" s="13"/>
      <c r="G694" s="13"/>
      <c r="H694" s="13"/>
      <c r="I694" s="13"/>
      <c r="J694" s="13"/>
      <c r="K694" s="8"/>
      <c r="L694" s="9"/>
    </row>
    <row r="695">
      <c r="A695" s="10"/>
      <c r="B695" s="10"/>
      <c r="C695" s="10"/>
      <c r="D695" s="10"/>
      <c r="E695" s="29"/>
      <c r="F695" s="13"/>
      <c r="G695" s="13"/>
      <c r="H695" s="13"/>
      <c r="I695" s="13"/>
      <c r="J695" s="13"/>
      <c r="K695" s="8"/>
      <c r="L695" s="9"/>
    </row>
    <row r="696">
      <c r="A696" s="10"/>
      <c r="B696" s="10"/>
      <c r="C696" s="10"/>
      <c r="D696" s="10"/>
      <c r="E696" s="29"/>
      <c r="F696" s="13"/>
      <c r="G696" s="13"/>
      <c r="H696" s="13"/>
      <c r="I696" s="13"/>
      <c r="J696" s="13"/>
      <c r="K696" s="8"/>
      <c r="L696" s="9"/>
    </row>
    <row r="697">
      <c r="A697" s="10"/>
      <c r="B697" s="10"/>
      <c r="C697" s="10"/>
      <c r="D697" s="10"/>
      <c r="E697" s="29"/>
      <c r="F697" s="13"/>
      <c r="G697" s="13"/>
      <c r="H697" s="13"/>
      <c r="I697" s="13"/>
      <c r="J697" s="13"/>
      <c r="K697" s="8"/>
      <c r="L697" s="9"/>
    </row>
    <row r="698">
      <c r="A698" s="10"/>
      <c r="B698" s="10"/>
      <c r="C698" s="10"/>
      <c r="D698" s="10"/>
      <c r="E698" s="29"/>
      <c r="F698" s="13"/>
      <c r="G698" s="13"/>
      <c r="H698" s="13"/>
      <c r="I698" s="13"/>
      <c r="J698" s="13"/>
      <c r="K698" s="8"/>
      <c r="L698" s="9"/>
    </row>
    <row r="699">
      <c r="A699" s="10"/>
      <c r="B699" s="10"/>
      <c r="C699" s="10"/>
      <c r="D699" s="10"/>
      <c r="E699" s="29"/>
      <c r="F699" s="13"/>
      <c r="G699" s="13"/>
      <c r="H699" s="13"/>
      <c r="I699" s="13"/>
      <c r="J699" s="13"/>
      <c r="K699" s="8"/>
      <c r="L699" s="9"/>
    </row>
    <row r="700">
      <c r="A700" s="10"/>
      <c r="B700" s="10"/>
      <c r="C700" s="10"/>
      <c r="D700" s="10"/>
      <c r="E700" s="29"/>
      <c r="F700" s="13"/>
      <c r="G700" s="13"/>
      <c r="H700" s="13"/>
      <c r="I700" s="13"/>
      <c r="J700" s="13"/>
      <c r="K700" s="8"/>
      <c r="L700" s="9"/>
    </row>
    <row r="701">
      <c r="A701" s="10"/>
      <c r="B701" s="10"/>
      <c r="C701" s="10"/>
      <c r="D701" s="10"/>
      <c r="E701" s="29"/>
      <c r="F701" s="13"/>
      <c r="G701" s="13"/>
      <c r="H701" s="13"/>
      <c r="I701" s="13"/>
      <c r="J701" s="13"/>
      <c r="K701" s="8"/>
      <c r="L701" s="9"/>
    </row>
    <row r="702">
      <c r="A702" s="10"/>
      <c r="B702" s="10"/>
      <c r="C702" s="10"/>
      <c r="D702" s="10"/>
      <c r="E702" s="29"/>
      <c r="F702" s="13"/>
      <c r="G702" s="13"/>
      <c r="H702" s="13"/>
      <c r="I702" s="13"/>
      <c r="J702" s="13"/>
      <c r="K702" s="8"/>
      <c r="L702" s="9"/>
    </row>
    <row r="703">
      <c r="A703" s="10"/>
      <c r="B703" s="10"/>
      <c r="C703" s="10"/>
      <c r="D703" s="10"/>
      <c r="E703" s="29"/>
      <c r="F703" s="13"/>
      <c r="G703" s="13"/>
      <c r="H703" s="13"/>
      <c r="I703" s="13"/>
      <c r="J703" s="13"/>
      <c r="K703" s="8"/>
      <c r="L703" s="9"/>
    </row>
    <row r="704">
      <c r="A704" s="10"/>
      <c r="B704" s="10"/>
      <c r="C704" s="10"/>
      <c r="D704" s="10"/>
      <c r="E704" s="29"/>
      <c r="F704" s="13"/>
      <c r="G704" s="13"/>
      <c r="H704" s="13"/>
      <c r="I704" s="13"/>
      <c r="J704" s="13"/>
      <c r="K704" s="8"/>
      <c r="L704" s="9"/>
    </row>
    <row r="705">
      <c r="A705" s="10"/>
      <c r="B705" s="10"/>
      <c r="C705" s="10"/>
      <c r="D705" s="10"/>
      <c r="E705" s="29"/>
      <c r="F705" s="13"/>
      <c r="G705" s="13"/>
      <c r="H705" s="13"/>
      <c r="I705" s="13"/>
      <c r="J705" s="13"/>
      <c r="K705" s="8"/>
      <c r="L705" s="9"/>
    </row>
    <row r="706">
      <c r="A706" s="10"/>
      <c r="B706" s="10"/>
      <c r="C706" s="10"/>
      <c r="D706" s="10"/>
      <c r="E706" s="29"/>
      <c r="F706" s="13"/>
      <c r="G706" s="13"/>
      <c r="H706" s="13"/>
      <c r="I706" s="13"/>
      <c r="J706" s="13"/>
      <c r="K706" s="8"/>
      <c r="L706" s="9"/>
    </row>
    <row r="707">
      <c r="A707" s="10"/>
      <c r="B707" s="10"/>
      <c r="C707" s="10"/>
      <c r="D707" s="10"/>
      <c r="E707" s="29"/>
      <c r="F707" s="13"/>
      <c r="G707" s="13"/>
      <c r="H707" s="13"/>
      <c r="I707" s="13"/>
      <c r="J707" s="13"/>
      <c r="K707" s="8"/>
      <c r="L707" s="9"/>
    </row>
    <row r="708">
      <c r="A708" s="10"/>
      <c r="B708" s="10"/>
      <c r="C708" s="10"/>
      <c r="D708" s="10"/>
      <c r="E708" s="29"/>
      <c r="F708" s="13"/>
      <c r="G708" s="13"/>
      <c r="H708" s="13"/>
      <c r="I708" s="13"/>
      <c r="J708" s="13"/>
      <c r="K708" s="8"/>
      <c r="L708" s="9"/>
    </row>
    <row r="709">
      <c r="A709" s="10"/>
      <c r="B709" s="10"/>
      <c r="C709" s="10"/>
      <c r="D709" s="10"/>
      <c r="E709" s="29"/>
      <c r="F709" s="13"/>
      <c r="G709" s="13"/>
      <c r="H709" s="13"/>
      <c r="I709" s="13"/>
      <c r="J709" s="13"/>
      <c r="K709" s="8"/>
      <c r="L709" s="9"/>
    </row>
    <row r="710">
      <c r="A710" s="10"/>
      <c r="B710" s="10"/>
      <c r="C710" s="10"/>
      <c r="D710" s="10"/>
      <c r="E710" s="29"/>
      <c r="F710" s="13"/>
      <c r="G710" s="13"/>
      <c r="H710" s="13"/>
      <c r="I710" s="13"/>
      <c r="J710" s="13"/>
      <c r="K710" s="8"/>
      <c r="L710" s="9"/>
    </row>
    <row r="711">
      <c r="A711" s="10"/>
      <c r="B711" s="10"/>
      <c r="C711" s="10"/>
      <c r="D711" s="10"/>
      <c r="E711" s="29"/>
      <c r="F711" s="13"/>
      <c r="G711" s="13"/>
      <c r="H711" s="13"/>
      <c r="I711" s="13"/>
      <c r="J711" s="13"/>
      <c r="K711" s="8"/>
      <c r="L711" s="9"/>
    </row>
    <row r="712">
      <c r="A712" s="10"/>
      <c r="B712" s="10"/>
      <c r="C712" s="10"/>
      <c r="D712" s="10"/>
      <c r="E712" s="29"/>
      <c r="F712" s="13"/>
      <c r="G712" s="13"/>
      <c r="H712" s="13"/>
      <c r="I712" s="13"/>
      <c r="J712" s="13"/>
      <c r="K712" s="8"/>
      <c r="L712" s="9"/>
    </row>
    <row r="713">
      <c r="A713" s="10"/>
      <c r="B713" s="10"/>
      <c r="C713" s="10"/>
      <c r="D713" s="10"/>
      <c r="E713" s="29"/>
      <c r="F713" s="13"/>
      <c r="G713" s="13"/>
      <c r="H713" s="13"/>
      <c r="I713" s="13"/>
      <c r="J713" s="13"/>
      <c r="K713" s="8"/>
      <c r="L713" s="9"/>
    </row>
    <row r="714">
      <c r="A714" s="10"/>
      <c r="B714" s="10"/>
      <c r="C714" s="10"/>
      <c r="D714" s="10"/>
      <c r="E714" s="29"/>
      <c r="F714" s="13"/>
      <c r="G714" s="13"/>
      <c r="H714" s="13"/>
      <c r="I714" s="13"/>
      <c r="J714" s="13"/>
      <c r="K714" s="8"/>
      <c r="L714" s="9"/>
    </row>
    <row r="715">
      <c r="A715" s="10"/>
      <c r="B715" s="10"/>
      <c r="C715" s="10"/>
      <c r="D715" s="10"/>
      <c r="E715" s="29"/>
      <c r="F715" s="13"/>
      <c r="G715" s="13"/>
      <c r="H715" s="13"/>
      <c r="I715" s="13"/>
      <c r="J715" s="13"/>
      <c r="K715" s="8"/>
      <c r="L715" s="9"/>
    </row>
    <row r="716">
      <c r="A716" s="10"/>
      <c r="B716" s="10"/>
      <c r="C716" s="10"/>
      <c r="D716" s="10"/>
      <c r="E716" s="29"/>
      <c r="F716" s="13"/>
      <c r="G716" s="13"/>
      <c r="H716" s="13"/>
      <c r="I716" s="13"/>
      <c r="J716" s="13"/>
      <c r="K716" s="8"/>
      <c r="L716" s="9"/>
    </row>
    <row r="717">
      <c r="A717" s="10"/>
      <c r="B717" s="10"/>
      <c r="C717" s="10"/>
      <c r="D717" s="10"/>
      <c r="E717" s="29"/>
      <c r="F717" s="13"/>
      <c r="G717" s="13"/>
      <c r="H717" s="13"/>
      <c r="I717" s="13"/>
      <c r="J717" s="13"/>
      <c r="K717" s="8"/>
      <c r="L717" s="9"/>
    </row>
    <row r="718">
      <c r="A718" s="10"/>
      <c r="B718" s="10"/>
      <c r="C718" s="10"/>
      <c r="D718" s="10"/>
      <c r="E718" s="29"/>
      <c r="F718" s="13"/>
      <c r="G718" s="13"/>
      <c r="H718" s="13"/>
      <c r="I718" s="13"/>
      <c r="J718" s="13"/>
      <c r="K718" s="8"/>
      <c r="L718" s="9"/>
    </row>
    <row r="719">
      <c r="A719" s="10"/>
      <c r="B719" s="10"/>
      <c r="C719" s="10"/>
      <c r="D719" s="10"/>
      <c r="E719" s="29"/>
      <c r="F719" s="13"/>
      <c r="G719" s="13"/>
      <c r="H719" s="13"/>
      <c r="I719" s="13"/>
      <c r="J719" s="13"/>
      <c r="K719" s="8"/>
      <c r="L719" s="9"/>
    </row>
    <row r="720">
      <c r="A720" s="10"/>
      <c r="B720" s="10"/>
      <c r="C720" s="10"/>
      <c r="D720" s="10"/>
      <c r="E720" s="29"/>
      <c r="F720" s="13"/>
      <c r="G720" s="13"/>
      <c r="H720" s="13"/>
      <c r="I720" s="13"/>
      <c r="J720" s="13"/>
      <c r="K720" s="8"/>
      <c r="L720" s="9"/>
    </row>
    <row r="721">
      <c r="A721" s="10"/>
      <c r="B721" s="10"/>
      <c r="C721" s="10"/>
      <c r="D721" s="10"/>
      <c r="E721" s="29"/>
      <c r="F721" s="13"/>
      <c r="G721" s="13"/>
      <c r="H721" s="13"/>
      <c r="I721" s="13"/>
      <c r="J721" s="13"/>
      <c r="K721" s="8"/>
      <c r="L721" s="9"/>
    </row>
    <row r="722">
      <c r="A722" s="10"/>
      <c r="B722" s="10"/>
      <c r="C722" s="10"/>
      <c r="D722" s="10"/>
      <c r="E722" s="29"/>
      <c r="F722" s="13"/>
      <c r="G722" s="13"/>
      <c r="H722" s="13"/>
      <c r="I722" s="13"/>
      <c r="J722" s="13"/>
      <c r="K722" s="8"/>
      <c r="L722" s="9"/>
    </row>
    <row r="723">
      <c r="A723" s="10"/>
      <c r="B723" s="10"/>
      <c r="C723" s="10"/>
      <c r="D723" s="10"/>
      <c r="E723" s="29"/>
      <c r="F723" s="13"/>
      <c r="G723" s="13"/>
      <c r="H723" s="13"/>
      <c r="I723" s="13"/>
      <c r="J723" s="13"/>
      <c r="K723" s="8"/>
      <c r="L723" s="9"/>
    </row>
    <row r="724">
      <c r="A724" s="10"/>
      <c r="B724" s="10"/>
      <c r="C724" s="10"/>
      <c r="D724" s="10"/>
      <c r="E724" s="29"/>
      <c r="F724" s="13"/>
      <c r="G724" s="13"/>
      <c r="H724" s="13"/>
      <c r="I724" s="13"/>
      <c r="J724" s="13"/>
      <c r="K724" s="8"/>
      <c r="L724" s="9"/>
    </row>
    <row r="725">
      <c r="A725" s="10"/>
      <c r="B725" s="10"/>
      <c r="C725" s="10"/>
      <c r="D725" s="10"/>
      <c r="E725" s="29"/>
      <c r="F725" s="13"/>
      <c r="G725" s="13"/>
      <c r="H725" s="13"/>
      <c r="I725" s="13"/>
      <c r="J725" s="13"/>
      <c r="K725" s="8"/>
      <c r="L725" s="9"/>
    </row>
    <row r="726">
      <c r="A726" s="10"/>
      <c r="B726" s="10"/>
      <c r="C726" s="10"/>
      <c r="D726" s="10"/>
      <c r="E726" s="29"/>
      <c r="F726" s="13"/>
      <c r="G726" s="13"/>
      <c r="H726" s="13"/>
      <c r="I726" s="13"/>
      <c r="J726" s="13"/>
      <c r="K726" s="8"/>
      <c r="L726" s="9"/>
    </row>
    <row r="727">
      <c r="A727" s="10"/>
      <c r="B727" s="10"/>
      <c r="C727" s="10"/>
      <c r="D727" s="10"/>
      <c r="E727" s="29"/>
      <c r="F727" s="13"/>
      <c r="G727" s="13"/>
      <c r="H727" s="13"/>
      <c r="I727" s="13"/>
      <c r="J727" s="13"/>
      <c r="K727" s="8"/>
      <c r="L727" s="9"/>
    </row>
    <row r="728">
      <c r="A728" s="10"/>
      <c r="B728" s="10"/>
      <c r="C728" s="10"/>
      <c r="D728" s="10"/>
      <c r="E728" s="29"/>
      <c r="F728" s="13"/>
      <c r="G728" s="13"/>
      <c r="H728" s="13"/>
      <c r="I728" s="13"/>
      <c r="J728" s="13"/>
      <c r="K728" s="8"/>
      <c r="L728" s="9"/>
    </row>
    <row r="729">
      <c r="A729" s="10"/>
      <c r="B729" s="10"/>
      <c r="C729" s="10"/>
      <c r="D729" s="10"/>
      <c r="E729" s="29"/>
      <c r="F729" s="13"/>
      <c r="G729" s="13"/>
      <c r="H729" s="13"/>
      <c r="I729" s="13"/>
      <c r="J729" s="13"/>
      <c r="K729" s="8"/>
      <c r="L729" s="9"/>
    </row>
    <row r="730">
      <c r="A730" s="10"/>
      <c r="B730" s="10"/>
      <c r="C730" s="10"/>
      <c r="D730" s="10"/>
      <c r="E730" s="29"/>
      <c r="F730" s="13"/>
      <c r="G730" s="13"/>
      <c r="H730" s="13"/>
      <c r="I730" s="13"/>
      <c r="J730" s="13"/>
      <c r="K730" s="8"/>
      <c r="L730" s="9"/>
    </row>
    <row r="731">
      <c r="A731" s="10"/>
      <c r="B731" s="10"/>
      <c r="C731" s="10"/>
      <c r="D731" s="10"/>
      <c r="E731" s="29"/>
      <c r="F731" s="13"/>
      <c r="G731" s="13"/>
      <c r="H731" s="13"/>
      <c r="I731" s="13"/>
      <c r="J731" s="13"/>
      <c r="K731" s="8"/>
      <c r="L731" s="9"/>
    </row>
    <row r="732">
      <c r="A732" s="10"/>
      <c r="B732" s="10"/>
      <c r="C732" s="10"/>
      <c r="D732" s="10"/>
      <c r="E732" s="29"/>
      <c r="F732" s="13"/>
      <c r="G732" s="13"/>
      <c r="H732" s="13"/>
      <c r="I732" s="13"/>
      <c r="J732" s="13"/>
      <c r="K732" s="8"/>
      <c r="L732" s="9"/>
    </row>
    <row r="733">
      <c r="A733" s="10"/>
      <c r="B733" s="10"/>
      <c r="C733" s="10"/>
      <c r="D733" s="10"/>
      <c r="E733" s="29"/>
      <c r="F733" s="13"/>
      <c r="G733" s="13"/>
      <c r="H733" s="13"/>
      <c r="I733" s="13"/>
      <c r="J733" s="13"/>
      <c r="K733" s="8"/>
      <c r="L733" s="9"/>
    </row>
    <row r="734">
      <c r="A734" s="10"/>
      <c r="B734" s="10"/>
      <c r="C734" s="10"/>
      <c r="D734" s="10"/>
      <c r="E734" s="29"/>
      <c r="F734" s="13"/>
      <c r="G734" s="13"/>
      <c r="H734" s="13"/>
      <c r="I734" s="13"/>
      <c r="J734" s="13"/>
      <c r="K734" s="8"/>
      <c r="L734" s="9"/>
    </row>
    <row r="735">
      <c r="A735" s="10"/>
      <c r="B735" s="10"/>
      <c r="C735" s="10"/>
      <c r="D735" s="10"/>
      <c r="E735" s="29"/>
      <c r="F735" s="13"/>
      <c r="G735" s="13"/>
      <c r="H735" s="13"/>
      <c r="I735" s="13"/>
      <c r="J735" s="13"/>
      <c r="K735" s="8"/>
      <c r="L735" s="9"/>
    </row>
    <row r="736">
      <c r="A736" s="10"/>
      <c r="B736" s="10"/>
      <c r="C736" s="10"/>
      <c r="D736" s="10"/>
      <c r="E736" s="29"/>
      <c r="F736" s="13"/>
      <c r="G736" s="13"/>
      <c r="H736" s="13"/>
      <c r="I736" s="13"/>
      <c r="J736" s="13"/>
      <c r="K736" s="8"/>
      <c r="L736" s="9"/>
    </row>
    <row r="737">
      <c r="A737" s="10"/>
      <c r="B737" s="10"/>
      <c r="C737" s="10"/>
      <c r="D737" s="10"/>
      <c r="E737" s="29"/>
      <c r="F737" s="13"/>
      <c r="G737" s="13"/>
      <c r="H737" s="13"/>
      <c r="I737" s="13"/>
      <c r="J737" s="13"/>
      <c r="K737" s="8"/>
      <c r="L737" s="9"/>
    </row>
    <row r="738">
      <c r="A738" s="10"/>
      <c r="B738" s="10"/>
      <c r="C738" s="10"/>
      <c r="D738" s="10"/>
      <c r="E738" s="29"/>
      <c r="F738" s="13"/>
      <c r="G738" s="13"/>
      <c r="H738" s="13"/>
      <c r="I738" s="13"/>
      <c r="J738" s="13"/>
      <c r="K738" s="8"/>
      <c r="L738" s="9"/>
    </row>
    <row r="739">
      <c r="A739" s="10"/>
      <c r="B739" s="10"/>
      <c r="C739" s="10"/>
      <c r="D739" s="10"/>
      <c r="E739" s="29"/>
      <c r="F739" s="13"/>
      <c r="G739" s="13"/>
      <c r="H739" s="13"/>
      <c r="I739" s="13"/>
      <c r="J739" s="13"/>
      <c r="K739" s="8"/>
      <c r="L739" s="9"/>
    </row>
    <row r="740">
      <c r="A740" s="10"/>
      <c r="B740" s="10"/>
      <c r="C740" s="10"/>
      <c r="D740" s="10"/>
      <c r="E740" s="29"/>
      <c r="F740" s="13"/>
      <c r="G740" s="13"/>
      <c r="H740" s="13"/>
      <c r="I740" s="13"/>
      <c r="J740" s="13"/>
      <c r="K740" s="8"/>
      <c r="L740" s="9"/>
    </row>
    <row r="741">
      <c r="A741" s="10"/>
      <c r="B741" s="10"/>
      <c r="C741" s="10"/>
      <c r="D741" s="10"/>
      <c r="E741" s="29"/>
      <c r="F741" s="13"/>
      <c r="G741" s="13"/>
      <c r="H741" s="13"/>
      <c r="I741" s="13"/>
      <c r="J741" s="13"/>
      <c r="K741" s="8"/>
      <c r="L741" s="9"/>
    </row>
    <row r="742">
      <c r="A742" s="10"/>
      <c r="B742" s="10"/>
      <c r="C742" s="10"/>
      <c r="D742" s="10"/>
      <c r="E742" s="29"/>
      <c r="F742" s="13"/>
      <c r="G742" s="13"/>
      <c r="H742" s="13"/>
      <c r="I742" s="13"/>
      <c r="J742" s="13"/>
      <c r="K742" s="8"/>
      <c r="L742" s="9"/>
    </row>
    <row r="743">
      <c r="A743" s="10"/>
      <c r="B743" s="10"/>
      <c r="C743" s="10"/>
      <c r="D743" s="10"/>
      <c r="E743" s="29"/>
      <c r="F743" s="13"/>
      <c r="G743" s="13"/>
      <c r="H743" s="13"/>
      <c r="I743" s="13"/>
      <c r="J743" s="13"/>
      <c r="K743" s="8"/>
      <c r="L743" s="9"/>
    </row>
    <row r="744">
      <c r="A744" s="10"/>
      <c r="B744" s="10"/>
      <c r="C744" s="10"/>
      <c r="D744" s="10"/>
      <c r="E744" s="29"/>
      <c r="F744" s="13"/>
      <c r="G744" s="13"/>
      <c r="H744" s="13"/>
      <c r="I744" s="13"/>
      <c r="J744" s="13"/>
      <c r="K744" s="8"/>
      <c r="L744" s="9"/>
    </row>
    <row r="745">
      <c r="A745" s="10"/>
      <c r="B745" s="10"/>
      <c r="C745" s="10"/>
      <c r="D745" s="10"/>
      <c r="E745" s="29"/>
      <c r="F745" s="13"/>
      <c r="G745" s="13"/>
      <c r="H745" s="13"/>
      <c r="I745" s="13"/>
      <c r="J745" s="13"/>
      <c r="K745" s="8"/>
      <c r="L745" s="9"/>
    </row>
    <row r="746">
      <c r="A746" s="10"/>
      <c r="B746" s="10"/>
      <c r="C746" s="10"/>
      <c r="D746" s="10"/>
      <c r="E746" s="29"/>
      <c r="F746" s="13"/>
      <c r="G746" s="13"/>
      <c r="H746" s="13"/>
      <c r="I746" s="13"/>
      <c r="J746" s="13"/>
      <c r="K746" s="8"/>
      <c r="L746" s="9"/>
    </row>
    <row r="747">
      <c r="A747" s="10"/>
      <c r="B747" s="10"/>
      <c r="C747" s="10"/>
      <c r="D747" s="10"/>
      <c r="E747" s="29"/>
      <c r="F747" s="13"/>
      <c r="G747" s="13"/>
      <c r="H747" s="13"/>
      <c r="I747" s="13"/>
      <c r="J747" s="13"/>
      <c r="K747" s="8"/>
      <c r="L747" s="9"/>
    </row>
    <row r="748">
      <c r="A748" s="10"/>
      <c r="B748" s="10"/>
      <c r="C748" s="10"/>
      <c r="D748" s="10"/>
      <c r="E748" s="29"/>
      <c r="F748" s="13"/>
      <c r="G748" s="13"/>
      <c r="H748" s="13"/>
      <c r="I748" s="13"/>
      <c r="J748" s="13"/>
      <c r="K748" s="8"/>
      <c r="L748" s="9"/>
    </row>
    <row r="749">
      <c r="A749" s="10"/>
      <c r="B749" s="10"/>
      <c r="C749" s="10"/>
      <c r="D749" s="10"/>
      <c r="E749" s="29"/>
      <c r="F749" s="13"/>
      <c r="G749" s="13"/>
      <c r="H749" s="13"/>
      <c r="I749" s="13"/>
      <c r="J749" s="13"/>
      <c r="K749" s="8"/>
      <c r="L749" s="9"/>
    </row>
    <row r="750">
      <c r="A750" s="10"/>
      <c r="B750" s="10"/>
      <c r="C750" s="10"/>
      <c r="D750" s="10"/>
      <c r="E750" s="29"/>
      <c r="F750" s="13"/>
      <c r="G750" s="13"/>
      <c r="H750" s="13"/>
      <c r="I750" s="13"/>
      <c r="J750" s="13"/>
      <c r="K750" s="8"/>
      <c r="L750" s="9"/>
    </row>
    <row r="751">
      <c r="A751" s="10"/>
      <c r="B751" s="10"/>
      <c r="C751" s="10"/>
      <c r="D751" s="10"/>
      <c r="E751" s="29"/>
      <c r="F751" s="13"/>
      <c r="G751" s="13"/>
      <c r="H751" s="13"/>
      <c r="I751" s="13"/>
      <c r="J751" s="13"/>
      <c r="K751" s="8"/>
      <c r="L751" s="9"/>
    </row>
    <row r="752">
      <c r="A752" s="10"/>
      <c r="B752" s="10"/>
      <c r="C752" s="10"/>
      <c r="D752" s="10"/>
      <c r="E752" s="29"/>
      <c r="F752" s="13"/>
      <c r="G752" s="13"/>
      <c r="H752" s="13"/>
      <c r="I752" s="13"/>
      <c r="J752" s="13"/>
      <c r="K752" s="8"/>
      <c r="L752" s="9"/>
    </row>
    <row r="753">
      <c r="A753" s="10"/>
      <c r="B753" s="10"/>
      <c r="C753" s="10"/>
      <c r="D753" s="10"/>
      <c r="E753" s="29"/>
      <c r="F753" s="13"/>
      <c r="G753" s="13"/>
      <c r="H753" s="13"/>
      <c r="I753" s="13"/>
      <c r="J753" s="13"/>
      <c r="K753" s="8"/>
      <c r="L753" s="9"/>
    </row>
    <row r="754">
      <c r="A754" s="10"/>
      <c r="B754" s="10"/>
      <c r="C754" s="10"/>
      <c r="D754" s="10"/>
      <c r="E754" s="29"/>
      <c r="F754" s="13"/>
      <c r="G754" s="13"/>
      <c r="H754" s="13"/>
      <c r="I754" s="13"/>
      <c r="J754" s="13"/>
      <c r="K754" s="8"/>
      <c r="L754" s="9"/>
    </row>
    <row r="755">
      <c r="A755" s="10"/>
      <c r="B755" s="10"/>
      <c r="C755" s="10"/>
      <c r="D755" s="10"/>
      <c r="E755" s="29"/>
      <c r="F755" s="13"/>
      <c r="G755" s="13"/>
      <c r="H755" s="13"/>
      <c r="I755" s="13"/>
      <c r="J755" s="13"/>
      <c r="K755" s="8"/>
      <c r="L755" s="9"/>
    </row>
    <row r="756">
      <c r="A756" s="10"/>
      <c r="B756" s="10"/>
      <c r="C756" s="10"/>
      <c r="D756" s="10"/>
      <c r="E756" s="29"/>
      <c r="F756" s="13"/>
      <c r="G756" s="13"/>
      <c r="H756" s="13"/>
      <c r="I756" s="13"/>
      <c r="J756" s="13"/>
      <c r="K756" s="8"/>
      <c r="L756" s="9"/>
    </row>
    <row r="757">
      <c r="A757" s="10"/>
      <c r="B757" s="10"/>
      <c r="C757" s="10"/>
      <c r="D757" s="10"/>
      <c r="E757" s="29"/>
      <c r="F757" s="13"/>
      <c r="G757" s="13"/>
      <c r="H757" s="13"/>
      <c r="I757" s="13"/>
      <c r="J757" s="13"/>
      <c r="K757" s="8"/>
      <c r="L757" s="9"/>
    </row>
    <row r="758">
      <c r="A758" s="10"/>
      <c r="B758" s="10"/>
      <c r="C758" s="10"/>
      <c r="D758" s="10"/>
      <c r="E758" s="29"/>
      <c r="F758" s="13"/>
      <c r="G758" s="13"/>
      <c r="H758" s="13"/>
      <c r="I758" s="13"/>
      <c r="J758" s="13"/>
      <c r="K758" s="8"/>
      <c r="L758" s="9"/>
    </row>
    <row r="759">
      <c r="A759" s="10"/>
      <c r="B759" s="10"/>
      <c r="C759" s="10"/>
      <c r="D759" s="10"/>
      <c r="E759" s="29"/>
      <c r="F759" s="13"/>
      <c r="G759" s="13"/>
      <c r="H759" s="13"/>
      <c r="I759" s="13"/>
      <c r="J759" s="13"/>
      <c r="K759" s="8"/>
      <c r="L759" s="9"/>
    </row>
    <row r="760">
      <c r="A760" s="10"/>
      <c r="B760" s="10"/>
      <c r="C760" s="10"/>
      <c r="D760" s="10"/>
      <c r="E760" s="29"/>
      <c r="F760" s="13"/>
      <c r="G760" s="13"/>
      <c r="H760" s="13"/>
      <c r="I760" s="13"/>
      <c r="J760" s="13"/>
      <c r="K760" s="8"/>
      <c r="L760" s="9"/>
    </row>
    <row r="761">
      <c r="A761" s="10"/>
      <c r="B761" s="10"/>
      <c r="C761" s="10"/>
      <c r="D761" s="10"/>
      <c r="E761" s="29"/>
      <c r="F761" s="13"/>
      <c r="G761" s="13"/>
      <c r="H761" s="13"/>
      <c r="I761" s="13"/>
      <c r="J761" s="13"/>
      <c r="K761" s="8"/>
      <c r="L761" s="9"/>
    </row>
    <row r="762">
      <c r="A762" s="10"/>
      <c r="B762" s="10"/>
      <c r="C762" s="10"/>
      <c r="D762" s="10"/>
      <c r="E762" s="29"/>
      <c r="F762" s="13"/>
      <c r="G762" s="13"/>
      <c r="H762" s="13"/>
      <c r="I762" s="13"/>
      <c r="J762" s="13"/>
      <c r="K762" s="8"/>
      <c r="L762" s="9"/>
    </row>
    <row r="763">
      <c r="A763" s="10"/>
      <c r="B763" s="10"/>
      <c r="C763" s="10"/>
      <c r="D763" s="10"/>
      <c r="E763" s="29"/>
      <c r="F763" s="13"/>
      <c r="G763" s="13"/>
      <c r="H763" s="13"/>
      <c r="I763" s="13"/>
      <c r="J763" s="13"/>
      <c r="K763" s="8"/>
      <c r="L763" s="9"/>
    </row>
    <row r="764">
      <c r="A764" s="10"/>
      <c r="B764" s="10"/>
      <c r="C764" s="10"/>
      <c r="D764" s="10"/>
      <c r="E764" s="29"/>
      <c r="F764" s="13"/>
      <c r="G764" s="13"/>
      <c r="H764" s="13"/>
      <c r="I764" s="13"/>
      <c r="J764" s="13"/>
      <c r="K764" s="8"/>
      <c r="L764" s="9"/>
    </row>
    <row r="765">
      <c r="A765" s="10"/>
      <c r="B765" s="10"/>
      <c r="C765" s="10"/>
      <c r="D765" s="10"/>
      <c r="E765" s="29"/>
      <c r="F765" s="13"/>
      <c r="G765" s="13"/>
      <c r="H765" s="13"/>
      <c r="I765" s="13"/>
      <c r="J765" s="13"/>
      <c r="K765" s="8"/>
      <c r="L765" s="9"/>
    </row>
    <row r="766">
      <c r="A766" s="10"/>
      <c r="B766" s="10"/>
      <c r="C766" s="10"/>
      <c r="D766" s="10"/>
      <c r="E766" s="29"/>
      <c r="F766" s="13"/>
      <c r="G766" s="13"/>
      <c r="H766" s="13"/>
      <c r="I766" s="13"/>
      <c r="J766" s="13"/>
      <c r="K766" s="8"/>
      <c r="L766" s="9"/>
    </row>
    <row r="767">
      <c r="A767" s="10"/>
      <c r="B767" s="10"/>
      <c r="C767" s="10"/>
      <c r="D767" s="10"/>
      <c r="E767" s="29"/>
      <c r="F767" s="13"/>
      <c r="G767" s="13"/>
      <c r="H767" s="13"/>
      <c r="I767" s="13"/>
      <c r="J767" s="13"/>
      <c r="K767" s="8"/>
      <c r="L767" s="9"/>
    </row>
    <row r="768">
      <c r="A768" s="10"/>
      <c r="B768" s="10"/>
      <c r="C768" s="10"/>
      <c r="D768" s="10"/>
      <c r="E768" s="29"/>
      <c r="F768" s="13"/>
      <c r="G768" s="13"/>
      <c r="H768" s="13"/>
      <c r="I768" s="13"/>
      <c r="J768" s="13"/>
      <c r="K768" s="8"/>
      <c r="L768" s="9"/>
    </row>
    <row r="769">
      <c r="A769" s="10"/>
      <c r="B769" s="10"/>
      <c r="C769" s="10"/>
      <c r="D769" s="10"/>
      <c r="E769" s="29"/>
      <c r="F769" s="13"/>
      <c r="G769" s="13"/>
      <c r="H769" s="13"/>
      <c r="I769" s="13"/>
      <c r="J769" s="13"/>
      <c r="K769" s="8"/>
      <c r="L769" s="9"/>
    </row>
    <row r="770">
      <c r="A770" s="10"/>
      <c r="B770" s="10"/>
      <c r="C770" s="10"/>
      <c r="D770" s="10"/>
      <c r="E770" s="29"/>
      <c r="F770" s="13"/>
      <c r="G770" s="13"/>
      <c r="H770" s="13"/>
      <c r="I770" s="13"/>
      <c r="J770" s="13"/>
      <c r="K770" s="8"/>
      <c r="L770" s="9"/>
    </row>
    <row r="771">
      <c r="A771" s="10"/>
      <c r="B771" s="10"/>
      <c r="C771" s="10"/>
      <c r="D771" s="10"/>
      <c r="E771" s="29"/>
      <c r="F771" s="13"/>
      <c r="G771" s="13"/>
      <c r="H771" s="13"/>
      <c r="I771" s="13"/>
      <c r="J771" s="13"/>
      <c r="K771" s="8"/>
      <c r="L771" s="9"/>
    </row>
    <row r="772">
      <c r="A772" s="10"/>
      <c r="B772" s="10"/>
      <c r="C772" s="10"/>
      <c r="D772" s="10"/>
      <c r="E772" s="29"/>
      <c r="F772" s="13"/>
      <c r="G772" s="13"/>
      <c r="H772" s="13"/>
      <c r="I772" s="13"/>
      <c r="J772" s="13"/>
      <c r="K772" s="8"/>
      <c r="L772" s="9"/>
    </row>
    <row r="773">
      <c r="A773" s="10"/>
      <c r="B773" s="10"/>
      <c r="C773" s="10"/>
      <c r="D773" s="10"/>
      <c r="E773" s="29"/>
      <c r="F773" s="13"/>
      <c r="G773" s="13"/>
      <c r="H773" s="13"/>
      <c r="I773" s="13"/>
      <c r="J773" s="13"/>
      <c r="K773" s="8"/>
      <c r="L773" s="9"/>
    </row>
    <row r="774">
      <c r="A774" s="10"/>
      <c r="B774" s="10"/>
      <c r="C774" s="10"/>
      <c r="D774" s="10"/>
      <c r="E774" s="29"/>
      <c r="F774" s="13"/>
      <c r="G774" s="13"/>
      <c r="H774" s="13"/>
      <c r="I774" s="13"/>
      <c r="J774" s="13"/>
      <c r="K774" s="8"/>
      <c r="L774" s="9"/>
    </row>
    <row r="775">
      <c r="A775" s="10"/>
      <c r="B775" s="10"/>
      <c r="C775" s="10"/>
      <c r="D775" s="10"/>
      <c r="E775" s="29"/>
      <c r="F775" s="13"/>
      <c r="G775" s="13"/>
      <c r="H775" s="13"/>
      <c r="I775" s="13"/>
      <c r="J775" s="13"/>
      <c r="K775" s="8"/>
      <c r="L775" s="9"/>
    </row>
    <row r="776">
      <c r="A776" s="10"/>
      <c r="B776" s="10"/>
      <c r="C776" s="10"/>
      <c r="D776" s="10"/>
      <c r="E776" s="29"/>
      <c r="F776" s="13"/>
      <c r="G776" s="13"/>
      <c r="H776" s="13"/>
      <c r="I776" s="13"/>
      <c r="J776" s="13"/>
      <c r="K776" s="8"/>
      <c r="L776" s="9"/>
    </row>
    <row r="777">
      <c r="A777" s="10"/>
      <c r="B777" s="10"/>
      <c r="C777" s="10"/>
      <c r="D777" s="10"/>
      <c r="E777" s="29"/>
      <c r="F777" s="13"/>
      <c r="G777" s="13"/>
      <c r="H777" s="13"/>
      <c r="I777" s="13"/>
      <c r="J777" s="13"/>
      <c r="K777" s="8"/>
      <c r="L777" s="9"/>
    </row>
    <row r="778">
      <c r="A778" s="10"/>
      <c r="B778" s="10"/>
      <c r="C778" s="10"/>
      <c r="D778" s="10"/>
      <c r="E778" s="29"/>
      <c r="F778" s="13"/>
      <c r="G778" s="13"/>
      <c r="H778" s="13"/>
      <c r="I778" s="13"/>
      <c r="J778" s="13"/>
      <c r="K778" s="8"/>
      <c r="L778" s="9"/>
    </row>
    <row r="779">
      <c r="A779" s="10"/>
      <c r="B779" s="10"/>
      <c r="C779" s="10"/>
      <c r="D779" s="10"/>
      <c r="E779" s="29"/>
      <c r="F779" s="13"/>
      <c r="G779" s="13"/>
      <c r="H779" s="13"/>
      <c r="I779" s="13"/>
      <c r="J779" s="13"/>
      <c r="K779" s="8"/>
      <c r="L779" s="9"/>
    </row>
    <row r="780">
      <c r="A780" s="10"/>
      <c r="B780" s="10"/>
      <c r="C780" s="10"/>
      <c r="D780" s="10"/>
      <c r="E780" s="29"/>
      <c r="F780" s="13"/>
      <c r="G780" s="13"/>
      <c r="H780" s="13"/>
      <c r="I780" s="13"/>
      <c r="J780" s="13"/>
      <c r="K780" s="8"/>
      <c r="L780" s="9"/>
    </row>
    <row r="781">
      <c r="A781" s="10"/>
      <c r="B781" s="10"/>
      <c r="C781" s="10"/>
      <c r="D781" s="10"/>
      <c r="E781" s="29"/>
      <c r="F781" s="13"/>
      <c r="G781" s="13"/>
      <c r="H781" s="13"/>
      <c r="I781" s="13"/>
      <c r="J781" s="13"/>
      <c r="K781" s="8"/>
      <c r="L781" s="9"/>
    </row>
    <row r="782">
      <c r="A782" s="10"/>
      <c r="B782" s="10"/>
      <c r="C782" s="10"/>
      <c r="D782" s="10"/>
      <c r="E782" s="29"/>
      <c r="F782" s="13"/>
      <c r="G782" s="13"/>
      <c r="H782" s="13"/>
      <c r="I782" s="13"/>
      <c r="J782" s="13"/>
      <c r="K782" s="8"/>
      <c r="L782" s="9"/>
    </row>
    <row r="783">
      <c r="A783" s="10"/>
      <c r="B783" s="10"/>
      <c r="C783" s="10"/>
      <c r="D783" s="10"/>
      <c r="E783" s="29"/>
      <c r="F783" s="13"/>
      <c r="G783" s="13"/>
      <c r="H783" s="13"/>
      <c r="I783" s="13"/>
      <c r="J783" s="13"/>
      <c r="K783" s="8"/>
      <c r="L783" s="9"/>
    </row>
    <row r="784">
      <c r="A784" s="10"/>
      <c r="B784" s="10"/>
      <c r="C784" s="10"/>
      <c r="D784" s="10"/>
      <c r="E784" s="29"/>
      <c r="F784" s="13"/>
      <c r="G784" s="13"/>
      <c r="H784" s="13"/>
      <c r="I784" s="13"/>
      <c r="J784" s="13"/>
      <c r="K784" s="8"/>
      <c r="L784" s="9"/>
    </row>
    <row r="785">
      <c r="A785" s="10"/>
      <c r="B785" s="10"/>
      <c r="C785" s="10"/>
      <c r="D785" s="10"/>
      <c r="E785" s="29"/>
      <c r="F785" s="13"/>
      <c r="G785" s="13"/>
      <c r="H785" s="13"/>
      <c r="I785" s="13"/>
      <c r="J785" s="13"/>
      <c r="K785" s="8"/>
      <c r="L785" s="9"/>
    </row>
    <row r="786">
      <c r="A786" s="10"/>
      <c r="B786" s="10"/>
      <c r="C786" s="10"/>
      <c r="D786" s="10"/>
      <c r="E786" s="29"/>
      <c r="F786" s="13"/>
      <c r="G786" s="13"/>
      <c r="H786" s="13"/>
      <c r="I786" s="13"/>
      <c r="J786" s="13"/>
      <c r="K786" s="8"/>
      <c r="L786" s="9"/>
    </row>
    <row r="787">
      <c r="A787" s="10"/>
      <c r="B787" s="10"/>
      <c r="C787" s="10"/>
      <c r="D787" s="10"/>
      <c r="E787" s="29"/>
      <c r="F787" s="13"/>
      <c r="G787" s="13"/>
      <c r="H787" s="13"/>
      <c r="I787" s="13"/>
      <c r="J787" s="13"/>
      <c r="K787" s="8"/>
      <c r="L787" s="9"/>
    </row>
    <row r="788">
      <c r="A788" s="10"/>
      <c r="B788" s="10"/>
      <c r="C788" s="10"/>
      <c r="D788" s="10"/>
      <c r="E788" s="29"/>
      <c r="F788" s="13"/>
      <c r="G788" s="13"/>
      <c r="H788" s="13"/>
      <c r="I788" s="13"/>
      <c r="J788" s="13"/>
      <c r="K788" s="8"/>
      <c r="L788" s="9"/>
    </row>
    <row r="789">
      <c r="A789" s="10"/>
      <c r="B789" s="10"/>
      <c r="C789" s="10"/>
      <c r="D789" s="10"/>
      <c r="E789" s="29"/>
      <c r="F789" s="13"/>
      <c r="G789" s="13"/>
      <c r="H789" s="13"/>
      <c r="I789" s="13"/>
      <c r="J789" s="13"/>
      <c r="K789" s="8"/>
      <c r="L789" s="9"/>
    </row>
    <row r="790">
      <c r="A790" s="10"/>
      <c r="B790" s="10"/>
      <c r="C790" s="10"/>
      <c r="D790" s="10"/>
      <c r="E790" s="29"/>
      <c r="F790" s="13"/>
      <c r="G790" s="13"/>
      <c r="H790" s="13"/>
      <c r="I790" s="13"/>
      <c r="J790" s="13"/>
      <c r="K790" s="8"/>
      <c r="L790" s="9"/>
    </row>
    <row r="791">
      <c r="A791" s="10"/>
      <c r="B791" s="10"/>
      <c r="C791" s="10"/>
      <c r="D791" s="10"/>
      <c r="E791" s="29"/>
      <c r="F791" s="13"/>
      <c r="G791" s="13"/>
      <c r="H791" s="13"/>
      <c r="I791" s="13"/>
      <c r="J791" s="13"/>
      <c r="K791" s="8"/>
      <c r="L791" s="9"/>
    </row>
    <row r="792">
      <c r="A792" s="10"/>
      <c r="B792" s="10"/>
      <c r="C792" s="10"/>
      <c r="D792" s="10"/>
      <c r="E792" s="29"/>
      <c r="F792" s="13"/>
      <c r="G792" s="13"/>
      <c r="H792" s="13"/>
      <c r="I792" s="13"/>
      <c r="J792" s="13"/>
      <c r="K792" s="8"/>
      <c r="L792" s="9"/>
    </row>
    <row r="793">
      <c r="A793" s="10"/>
      <c r="B793" s="10"/>
      <c r="C793" s="10"/>
      <c r="D793" s="10"/>
      <c r="E793" s="29"/>
      <c r="F793" s="13"/>
      <c r="G793" s="13"/>
      <c r="H793" s="13"/>
      <c r="I793" s="13"/>
      <c r="J793" s="13"/>
      <c r="K793" s="8"/>
      <c r="L793" s="9"/>
    </row>
    <row r="794">
      <c r="A794" s="10"/>
      <c r="B794" s="10"/>
      <c r="C794" s="10"/>
      <c r="D794" s="10"/>
      <c r="E794" s="29"/>
      <c r="F794" s="13"/>
      <c r="G794" s="13"/>
      <c r="H794" s="13"/>
      <c r="I794" s="13"/>
      <c r="J794" s="13"/>
      <c r="K794" s="8"/>
      <c r="L794" s="9"/>
    </row>
    <row r="795">
      <c r="A795" s="10"/>
      <c r="B795" s="10"/>
      <c r="C795" s="10"/>
      <c r="D795" s="10"/>
      <c r="E795" s="29"/>
      <c r="F795" s="13"/>
      <c r="G795" s="13"/>
      <c r="H795" s="13"/>
      <c r="I795" s="13"/>
      <c r="J795" s="13"/>
      <c r="K795" s="8"/>
      <c r="L795" s="9"/>
    </row>
    <row r="796">
      <c r="A796" s="10"/>
      <c r="B796" s="10"/>
      <c r="C796" s="10"/>
      <c r="D796" s="10"/>
      <c r="E796" s="29"/>
      <c r="F796" s="13"/>
      <c r="G796" s="13"/>
      <c r="H796" s="13"/>
      <c r="I796" s="13"/>
      <c r="J796" s="13"/>
      <c r="K796" s="8"/>
      <c r="L796" s="9"/>
    </row>
    <row r="797">
      <c r="A797" s="10"/>
      <c r="B797" s="10"/>
      <c r="C797" s="10"/>
      <c r="D797" s="10"/>
      <c r="E797" s="29"/>
      <c r="F797" s="13"/>
      <c r="G797" s="13"/>
      <c r="H797" s="13"/>
      <c r="I797" s="13"/>
      <c r="J797" s="13"/>
      <c r="K797" s="8"/>
      <c r="L797" s="9"/>
    </row>
    <row r="798">
      <c r="A798" s="10"/>
      <c r="B798" s="10"/>
      <c r="C798" s="10"/>
      <c r="D798" s="10"/>
      <c r="E798" s="29"/>
      <c r="F798" s="13"/>
      <c r="G798" s="13"/>
      <c r="H798" s="13"/>
      <c r="I798" s="13"/>
      <c r="J798" s="13"/>
      <c r="K798" s="8"/>
      <c r="L798" s="9"/>
    </row>
    <row r="799">
      <c r="A799" s="10"/>
      <c r="B799" s="10"/>
      <c r="C799" s="10"/>
      <c r="D799" s="10"/>
      <c r="E799" s="29"/>
      <c r="F799" s="13"/>
      <c r="G799" s="13"/>
      <c r="H799" s="13"/>
      <c r="I799" s="13"/>
      <c r="J799" s="13"/>
      <c r="K799" s="8"/>
      <c r="L799" s="9"/>
    </row>
    <row r="800">
      <c r="A800" s="10"/>
      <c r="B800" s="10"/>
      <c r="C800" s="10"/>
      <c r="D800" s="10"/>
      <c r="E800" s="29"/>
      <c r="F800" s="13"/>
      <c r="G800" s="13"/>
      <c r="H800" s="13"/>
      <c r="I800" s="13"/>
      <c r="J800" s="13"/>
      <c r="K800" s="8"/>
      <c r="L800" s="9"/>
    </row>
    <row r="801">
      <c r="A801" s="10"/>
      <c r="B801" s="10"/>
      <c r="C801" s="10"/>
      <c r="D801" s="10"/>
      <c r="E801" s="29"/>
      <c r="F801" s="13"/>
      <c r="G801" s="13"/>
      <c r="H801" s="13"/>
      <c r="I801" s="13"/>
      <c r="J801" s="13"/>
      <c r="K801" s="8"/>
      <c r="L801" s="9"/>
    </row>
    <row r="802">
      <c r="A802" s="10"/>
      <c r="B802" s="10"/>
      <c r="C802" s="10"/>
      <c r="D802" s="10"/>
      <c r="E802" s="29"/>
      <c r="F802" s="13"/>
      <c r="G802" s="13"/>
      <c r="H802" s="13"/>
      <c r="I802" s="13"/>
      <c r="J802" s="13"/>
      <c r="K802" s="8"/>
      <c r="L802" s="9"/>
    </row>
    <row r="803">
      <c r="A803" s="10"/>
      <c r="B803" s="10"/>
      <c r="C803" s="10"/>
      <c r="D803" s="10"/>
      <c r="E803" s="29"/>
      <c r="F803" s="13"/>
      <c r="G803" s="13"/>
      <c r="H803" s="13"/>
      <c r="I803" s="13"/>
      <c r="J803" s="13"/>
      <c r="K803" s="8"/>
      <c r="L803" s="9"/>
    </row>
    <row r="804">
      <c r="A804" s="10"/>
      <c r="B804" s="10"/>
      <c r="C804" s="10"/>
      <c r="D804" s="10"/>
      <c r="E804" s="29"/>
      <c r="F804" s="13"/>
      <c r="G804" s="13"/>
      <c r="H804" s="13"/>
      <c r="I804" s="13"/>
      <c r="J804" s="13"/>
      <c r="K804" s="8"/>
      <c r="L804" s="9"/>
    </row>
    <row r="805">
      <c r="A805" s="10"/>
      <c r="B805" s="10"/>
      <c r="C805" s="10"/>
      <c r="D805" s="10"/>
      <c r="E805" s="29"/>
      <c r="F805" s="13"/>
      <c r="G805" s="13"/>
      <c r="H805" s="13"/>
      <c r="I805" s="13"/>
      <c r="J805" s="13"/>
      <c r="K805" s="8"/>
      <c r="L805" s="9"/>
    </row>
    <row r="806">
      <c r="A806" s="10"/>
      <c r="B806" s="10"/>
      <c r="C806" s="10"/>
      <c r="D806" s="10"/>
      <c r="E806" s="29"/>
      <c r="F806" s="13"/>
      <c r="G806" s="13"/>
      <c r="H806" s="13"/>
      <c r="I806" s="13"/>
      <c r="J806" s="13"/>
      <c r="K806" s="8"/>
      <c r="L806" s="9"/>
    </row>
    <row r="807">
      <c r="A807" s="10"/>
      <c r="B807" s="10"/>
      <c r="C807" s="10"/>
      <c r="D807" s="10"/>
      <c r="E807" s="29"/>
      <c r="F807" s="13"/>
      <c r="G807" s="13"/>
      <c r="H807" s="13"/>
      <c r="I807" s="13"/>
      <c r="J807" s="13"/>
      <c r="K807" s="8"/>
      <c r="L807" s="9"/>
    </row>
    <row r="808">
      <c r="A808" s="10"/>
      <c r="B808" s="10"/>
      <c r="C808" s="10"/>
      <c r="D808" s="10"/>
      <c r="E808" s="29"/>
      <c r="F808" s="13"/>
      <c r="G808" s="13"/>
      <c r="H808" s="13"/>
      <c r="I808" s="13"/>
      <c r="J808" s="13"/>
      <c r="K808" s="8"/>
      <c r="L808" s="9"/>
    </row>
    <row r="809">
      <c r="A809" s="10"/>
      <c r="B809" s="10"/>
      <c r="C809" s="10"/>
      <c r="D809" s="10"/>
      <c r="E809" s="29"/>
      <c r="F809" s="13"/>
      <c r="G809" s="13"/>
      <c r="H809" s="13"/>
      <c r="I809" s="13"/>
      <c r="J809" s="13"/>
      <c r="K809" s="8"/>
      <c r="L809" s="9"/>
    </row>
    <row r="810">
      <c r="A810" s="10"/>
      <c r="B810" s="10"/>
      <c r="C810" s="10"/>
      <c r="D810" s="10"/>
      <c r="E810" s="29"/>
      <c r="F810" s="13"/>
      <c r="G810" s="13"/>
      <c r="H810" s="13"/>
      <c r="I810" s="13"/>
      <c r="J810" s="13"/>
      <c r="K810" s="8"/>
      <c r="L810" s="9"/>
    </row>
    <row r="811">
      <c r="A811" s="10"/>
      <c r="B811" s="10"/>
      <c r="C811" s="10"/>
      <c r="D811" s="10"/>
      <c r="E811" s="29"/>
      <c r="F811" s="13"/>
      <c r="G811" s="13"/>
      <c r="H811" s="13"/>
      <c r="I811" s="13"/>
      <c r="J811" s="13"/>
      <c r="K811" s="8"/>
      <c r="L811" s="9"/>
    </row>
    <row r="812">
      <c r="A812" s="10"/>
      <c r="B812" s="10"/>
      <c r="C812" s="10"/>
      <c r="D812" s="10"/>
      <c r="E812" s="29"/>
      <c r="F812" s="13"/>
      <c r="G812" s="13"/>
      <c r="H812" s="13"/>
      <c r="I812" s="13"/>
      <c r="J812" s="13"/>
      <c r="K812" s="8"/>
      <c r="L812" s="9"/>
    </row>
    <row r="813">
      <c r="A813" s="10"/>
      <c r="B813" s="10"/>
      <c r="C813" s="10"/>
      <c r="D813" s="10"/>
      <c r="E813" s="29"/>
      <c r="F813" s="13"/>
      <c r="G813" s="13"/>
      <c r="H813" s="13"/>
      <c r="I813" s="13"/>
      <c r="J813" s="13"/>
      <c r="K813" s="8"/>
      <c r="L813" s="9"/>
    </row>
    <row r="814">
      <c r="A814" s="10"/>
      <c r="B814" s="10"/>
      <c r="C814" s="10"/>
      <c r="D814" s="10"/>
      <c r="E814" s="29"/>
      <c r="F814" s="13"/>
      <c r="G814" s="13"/>
      <c r="H814" s="13"/>
      <c r="I814" s="13"/>
      <c r="J814" s="13"/>
      <c r="K814" s="8"/>
      <c r="L814" s="9"/>
    </row>
    <row r="815">
      <c r="A815" s="10"/>
      <c r="B815" s="10"/>
      <c r="C815" s="10"/>
      <c r="D815" s="10"/>
      <c r="E815" s="29"/>
      <c r="F815" s="13"/>
      <c r="G815" s="13"/>
      <c r="H815" s="13"/>
      <c r="I815" s="13"/>
      <c r="J815" s="13"/>
      <c r="K815" s="8"/>
      <c r="L815" s="9"/>
    </row>
    <row r="816">
      <c r="A816" s="10"/>
      <c r="B816" s="10"/>
      <c r="C816" s="10"/>
      <c r="D816" s="10"/>
      <c r="E816" s="29"/>
      <c r="F816" s="13"/>
      <c r="G816" s="13"/>
      <c r="H816" s="13"/>
      <c r="I816" s="13"/>
      <c r="J816" s="13"/>
      <c r="K816" s="8"/>
      <c r="L816" s="9"/>
    </row>
    <row r="817">
      <c r="A817" s="10"/>
      <c r="B817" s="10"/>
      <c r="C817" s="10"/>
      <c r="D817" s="10"/>
      <c r="E817" s="29"/>
      <c r="F817" s="13"/>
      <c r="G817" s="13"/>
      <c r="H817" s="13"/>
      <c r="I817" s="13"/>
      <c r="J817" s="13"/>
      <c r="K817" s="8"/>
      <c r="L817" s="9"/>
    </row>
    <row r="818">
      <c r="A818" s="10"/>
      <c r="B818" s="10"/>
      <c r="C818" s="10"/>
      <c r="D818" s="10"/>
      <c r="E818" s="29"/>
      <c r="F818" s="13"/>
      <c r="G818" s="13"/>
      <c r="H818" s="13"/>
      <c r="I818" s="13"/>
      <c r="J818" s="13"/>
      <c r="K818" s="8"/>
      <c r="L818" s="9"/>
    </row>
    <row r="819">
      <c r="A819" s="10"/>
      <c r="B819" s="10"/>
      <c r="C819" s="10"/>
      <c r="D819" s="10"/>
      <c r="E819" s="29"/>
      <c r="F819" s="13"/>
      <c r="G819" s="13"/>
      <c r="H819" s="13"/>
      <c r="I819" s="13"/>
      <c r="J819" s="13"/>
      <c r="K819" s="8"/>
      <c r="L819" s="9"/>
    </row>
    <row r="820">
      <c r="A820" s="10"/>
      <c r="B820" s="10"/>
      <c r="C820" s="10"/>
      <c r="D820" s="10"/>
      <c r="E820" s="29"/>
      <c r="F820" s="13"/>
      <c r="G820" s="13"/>
      <c r="H820" s="13"/>
      <c r="I820" s="13"/>
      <c r="J820" s="13"/>
      <c r="K820" s="8"/>
      <c r="L820" s="9"/>
    </row>
    <row r="821">
      <c r="A821" s="10"/>
      <c r="B821" s="10"/>
      <c r="C821" s="10"/>
      <c r="D821" s="10"/>
      <c r="E821" s="29"/>
      <c r="F821" s="13"/>
      <c r="G821" s="13"/>
      <c r="H821" s="13"/>
      <c r="I821" s="13"/>
      <c r="J821" s="13"/>
      <c r="K821" s="8"/>
      <c r="L821" s="9"/>
    </row>
    <row r="822">
      <c r="A822" s="10"/>
      <c r="B822" s="10"/>
      <c r="C822" s="10"/>
      <c r="D822" s="10"/>
      <c r="E822" s="29"/>
      <c r="F822" s="13"/>
      <c r="G822" s="13"/>
      <c r="H822" s="13"/>
      <c r="I822" s="13"/>
      <c r="J822" s="13"/>
      <c r="K822" s="8"/>
      <c r="L822" s="9"/>
    </row>
    <row r="823">
      <c r="A823" s="10"/>
      <c r="B823" s="10"/>
      <c r="C823" s="10"/>
      <c r="D823" s="10"/>
      <c r="E823" s="29"/>
      <c r="F823" s="13"/>
      <c r="G823" s="13"/>
      <c r="H823" s="13"/>
      <c r="I823" s="13"/>
      <c r="J823" s="13"/>
      <c r="K823" s="8"/>
      <c r="L823" s="9"/>
    </row>
    <row r="824">
      <c r="A824" s="10"/>
      <c r="B824" s="10"/>
      <c r="C824" s="10"/>
      <c r="D824" s="10"/>
      <c r="E824" s="29"/>
      <c r="F824" s="13"/>
      <c r="G824" s="13"/>
      <c r="H824" s="13"/>
      <c r="I824" s="13"/>
      <c r="J824" s="13"/>
      <c r="K824" s="8"/>
      <c r="L824" s="9"/>
    </row>
    <row r="825">
      <c r="A825" s="10"/>
      <c r="B825" s="10"/>
      <c r="C825" s="10"/>
      <c r="D825" s="10"/>
      <c r="E825" s="29"/>
      <c r="F825" s="13"/>
      <c r="G825" s="13"/>
      <c r="H825" s="13"/>
      <c r="I825" s="13"/>
      <c r="J825" s="13"/>
      <c r="K825" s="8"/>
      <c r="L825" s="9"/>
    </row>
    <row r="826">
      <c r="A826" s="10"/>
      <c r="B826" s="10"/>
      <c r="C826" s="10"/>
      <c r="D826" s="10"/>
      <c r="E826" s="29"/>
      <c r="F826" s="13"/>
      <c r="G826" s="13"/>
      <c r="H826" s="13"/>
      <c r="I826" s="13"/>
      <c r="J826" s="13"/>
      <c r="K826" s="8"/>
      <c r="L826" s="9"/>
    </row>
    <row r="827">
      <c r="A827" s="10"/>
      <c r="B827" s="10"/>
      <c r="C827" s="10"/>
      <c r="D827" s="10"/>
      <c r="E827" s="29"/>
      <c r="F827" s="13"/>
      <c r="G827" s="13"/>
      <c r="H827" s="13"/>
      <c r="I827" s="13"/>
      <c r="J827" s="13"/>
      <c r="K827" s="8"/>
      <c r="L827" s="9"/>
    </row>
    <row r="828">
      <c r="A828" s="10"/>
      <c r="B828" s="10"/>
      <c r="C828" s="10"/>
      <c r="D828" s="10"/>
      <c r="E828" s="29"/>
      <c r="F828" s="13"/>
      <c r="G828" s="13"/>
      <c r="H828" s="13"/>
      <c r="I828" s="13"/>
      <c r="J828" s="13"/>
      <c r="K828" s="8"/>
      <c r="L828" s="9"/>
    </row>
    <row r="829">
      <c r="A829" s="10"/>
      <c r="B829" s="10"/>
      <c r="C829" s="10"/>
      <c r="D829" s="10"/>
      <c r="E829" s="29"/>
      <c r="F829" s="13"/>
      <c r="G829" s="13"/>
      <c r="H829" s="13"/>
      <c r="I829" s="13"/>
      <c r="J829" s="13"/>
      <c r="K829" s="8"/>
      <c r="L829" s="9"/>
    </row>
    <row r="830">
      <c r="A830" s="10"/>
      <c r="B830" s="10"/>
      <c r="C830" s="10"/>
      <c r="D830" s="10"/>
      <c r="E830" s="29"/>
      <c r="F830" s="13"/>
      <c r="G830" s="13"/>
      <c r="H830" s="13"/>
      <c r="I830" s="13"/>
      <c r="J830" s="13"/>
      <c r="K830" s="8"/>
      <c r="L830" s="9"/>
    </row>
    <row r="831">
      <c r="A831" s="10"/>
      <c r="B831" s="10"/>
      <c r="C831" s="10"/>
      <c r="D831" s="10"/>
      <c r="E831" s="29"/>
      <c r="F831" s="13"/>
      <c r="G831" s="13"/>
      <c r="H831" s="13"/>
      <c r="I831" s="13"/>
      <c r="J831" s="13"/>
      <c r="K831" s="8"/>
      <c r="L831" s="9"/>
    </row>
    <row r="832">
      <c r="A832" s="10"/>
      <c r="B832" s="10"/>
      <c r="C832" s="10"/>
      <c r="D832" s="10"/>
      <c r="E832" s="29"/>
      <c r="F832" s="13"/>
      <c r="G832" s="13"/>
      <c r="H832" s="13"/>
      <c r="I832" s="13"/>
      <c r="J832" s="13"/>
      <c r="K832" s="8"/>
      <c r="L832" s="9"/>
    </row>
    <row r="833">
      <c r="A833" s="10"/>
      <c r="B833" s="10"/>
      <c r="C833" s="10"/>
      <c r="D833" s="10"/>
      <c r="E833" s="29"/>
      <c r="F833" s="13"/>
      <c r="G833" s="13"/>
      <c r="H833" s="13"/>
      <c r="I833" s="13"/>
      <c r="J833" s="13"/>
      <c r="K833" s="8"/>
      <c r="L833" s="9"/>
    </row>
    <row r="834">
      <c r="A834" s="10"/>
      <c r="B834" s="10"/>
      <c r="C834" s="10"/>
      <c r="D834" s="10"/>
      <c r="E834" s="29"/>
      <c r="F834" s="13"/>
      <c r="G834" s="13"/>
      <c r="H834" s="13"/>
      <c r="I834" s="13"/>
      <c r="J834" s="13"/>
      <c r="K834" s="8"/>
      <c r="L834" s="9"/>
    </row>
    <row r="835">
      <c r="A835" s="10"/>
      <c r="B835" s="10"/>
      <c r="C835" s="10"/>
      <c r="D835" s="10"/>
      <c r="E835" s="29"/>
      <c r="F835" s="13"/>
      <c r="G835" s="13"/>
      <c r="H835" s="13"/>
      <c r="I835" s="13"/>
      <c r="J835" s="13"/>
      <c r="K835" s="8"/>
      <c r="L835" s="9"/>
    </row>
    <row r="836">
      <c r="A836" s="10"/>
      <c r="B836" s="10"/>
      <c r="C836" s="10"/>
      <c r="D836" s="10"/>
      <c r="E836" s="29"/>
      <c r="F836" s="13"/>
      <c r="G836" s="13"/>
      <c r="H836" s="13"/>
      <c r="I836" s="13"/>
      <c r="J836" s="13"/>
      <c r="K836" s="8"/>
      <c r="L836" s="9"/>
    </row>
    <row r="837">
      <c r="A837" s="10"/>
      <c r="B837" s="10"/>
      <c r="C837" s="10"/>
      <c r="D837" s="10"/>
      <c r="E837" s="29"/>
      <c r="F837" s="13"/>
      <c r="G837" s="13"/>
      <c r="H837" s="13"/>
      <c r="I837" s="13"/>
      <c r="J837" s="13"/>
      <c r="K837" s="8"/>
      <c r="L837" s="9"/>
    </row>
    <row r="838">
      <c r="A838" s="10"/>
      <c r="B838" s="10"/>
      <c r="C838" s="10"/>
      <c r="D838" s="10"/>
      <c r="E838" s="29"/>
      <c r="F838" s="13"/>
      <c r="G838" s="13"/>
      <c r="H838" s="13"/>
      <c r="I838" s="13"/>
      <c r="J838" s="13"/>
      <c r="K838" s="8"/>
      <c r="L838" s="9"/>
    </row>
    <row r="839">
      <c r="A839" s="10"/>
      <c r="B839" s="10"/>
      <c r="C839" s="10"/>
      <c r="D839" s="10"/>
      <c r="E839" s="29"/>
      <c r="F839" s="13"/>
      <c r="G839" s="13"/>
      <c r="H839" s="13"/>
      <c r="I839" s="13"/>
      <c r="J839" s="13"/>
      <c r="K839" s="8"/>
      <c r="L839" s="9"/>
    </row>
    <row r="840">
      <c r="A840" s="10"/>
      <c r="B840" s="10"/>
      <c r="C840" s="10"/>
      <c r="D840" s="10"/>
      <c r="E840" s="29"/>
      <c r="F840" s="13"/>
      <c r="G840" s="13"/>
      <c r="H840" s="13"/>
      <c r="I840" s="13"/>
      <c r="J840" s="13"/>
      <c r="K840" s="8"/>
      <c r="L840" s="9"/>
    </row>
    <row r="841">
      <c r="A841" s="10"/>
      <c r="B841" s="10"/>
      <c r="C841" s="10"/>
      <c r="D841" s="10"/>
      <c r="E841" s="29"/>
      <c r="F841" s="13"/>
      <c r="G841" s="13"/>
      <c r="H841" s="13"/>
      <c r="I841" s="13"/>
      <c r="J841" s="13"/>
      <c r="K841" s="8"/>
      <c r="L841" s="9"/>
    </row>
    <row r="842">
      <c r="A842" s="10"/>
      <c r="B842" s="10"/>
      <c r="C842" s="10"/>
      <c r="D842" s="10"/>
      <c r="E842" s="29"/>
      <c r="F842" s="13"/>
      <c r="G842" s="13"/>
      <c r="H842" s="13"/>
      <c r="I842" s="13"/>
      <c r="J842" s="13"/>
      <c r="K842" s="8"/>
      <c r="L842" s="9"/>
    </row>
    <row r="843">
      <c r="A843" s="10"/>
      <c r="B843" s="10"/>
      <c r="C843" s="10"/>
      <c r="D843" s="10"/>
      <c r="E843" s="29"/>
      <c r="F843" s="13"/>
      <c r="G843" s="13"/>
      <c r="H843" s="13"/>
      <c r="I843" s="13"/>
      <c r="J843" s="13"/>
      <c r="K843" s="8"/>
      <c r="L843" s="9"/>
    </row>
    <row r="844">
      <c r="A844" s="10"/>
      <c r="B844" s="10"/>
      <c r="C844" s="10"/>
      <c r="D844" s="10"/>
      <c r="E844" s="29"/>
      <c r="F844" s="13"/>
      <c r="G844" s="13"/>
      <c r="H844" s="13"/>
      <c r="I844" s="13"/>
      <c r="J844" s="13"/>
      <c r="K844" s="8"/>
      <c r="L844" s="9"/>
    </row>
    <row r="845">
      <c r="A845" s="10"/>
      <c r="B845" s="10"/>
      <c r="C845" s="10"/>
      <c r="D845" s="10"/>
      <c r="E845" s="29"/>
      <c r="F845" s="13"/>
      <c r="G845" s="13"/>
      <c r="H845" s="13"/>
      <c r="I845" s="13"/>
      <c r="J845" s="13"/>
      <c r="K845" s="8"/>
      <c r="L845" s="9"/>
    </row>
    <row r="846">
      <c r="A846" s="10"/>
      <c r="B846" s="10"/>
      <c r="C846" s="10"/>
      <c r="D846" s="10"/>
      <c r="E846" s="29"/>
      <c r="F846" s="13"/>
      <c r="G846" s="13"/>
      <c r="H846" s="13"/>
      <c r="I846" s="13"/>
      <c r="J846" s="13"/>
      <c r="K846" s="8"/>
      <c r="L846" s="9"/>
    </row>
    <row r="847">
      <c r="A847" s="10"/>
      <c r="B847" s="10"/>
      <c r="C847" s="10"/>
      <c r="D847" s="10"/>
      <c r="E847" s="29"/>
      <c r="F847" s="13"/>
      <c r="G847" s="13"/>
      <c r="H847" s="13"/>
      <c r="I847" s="13"/>
      <c r="J847" s="13"/>
      <c r="K847" s="8"/>
      <c r="L847" s="9"/>
    </row>
    <row r="848">
      <c r="A848" s="10"/>
      <c r="B848" s="10"/>
      <c r="C848" s="10"/>
      <c r="D848" s="10"/>
      <c r="E848" s="29"/>
      <c r="F848" s="13"/>
      <c r="G848" s="13"/>
      <c r="H848" s="13"/>
      <c r="I848" s="13"/>
      <c r="J848" s="13"/>
      <c r="K848" s="8"/>
      <c r="L848" s="9"/>
    </row>
    <row r="849">
      <c r="A849" s="10"/>
      <c r="B849" s="10"/>
      <c r="C849" s="10"/>
      <c r="D849" s="10"/>
      <c r="E849" s="29"/>
      <c r="F849" s="13"/>
      <c r="G849" s="13"/>
      <c r="H849" s="13"/>
      <c r="I849" s="13"/>
      <c r="J849" s="13"/>
      <c r="K849" s="8"/>
      <c r="L849" s="9"/>
    </row>
    <row r="850">
      <c r="A850" s="10"/>
      <c r="B850" s="10"/>
      <c r="C850" s="10"/>
      <c r="D850" s="10"/>
      <c r="E850" s="29"/>
      <c r="F850" s="13"/>
      <c r="G850" s="13"/>
      <c r="H850" s="13"/>
      <c r="I850" s="13"/>
      <c r="J850" s="13"/>
      <c r="K850" s="8"/>
      <c r="L850" s="9"/>
    </row>
    <row r="851">
      <c r="A851" s="10"/>
      <c r="B851" s="10"/>
      <c r="C851" s="10"/>
      <c r="D851" s="10"/>
      <c r="E851" s="29"/>
      <c r="F851" s="13"/>
      <c r="G851" s="13"/>
      <c r="H851" s="13"/>
      <c r="I851" s="13"/>
      <c r="J851" s="13"/>
      <c r="K851" s="8"/>
      <c r="L851" s="9"/>
    </row>
    <row r="852">
      <c r="A852" s="10"/>
      <c r="B852" s="10"/>
      <c r="C852" s="10"/>
      <c r="D852" s="10"/>
      <c r="E852" s="29"/>
      <c r="F852" s="13"/>
      <c r="G852" s="13"/>
      <c r="H852" s="13"/>
      <c r="I852" s="13"/>
      <c r="J852" s="13"/>
      <c r="K852" s="8"/>
      <c r="L852" s="9"/>
    </row>
    <row r="853">
      <c r="A853" s="10"/>
      <c r="B853" s="10"/>
      <c r="C853" s="10"/>
      <c r="D853" s="10"/>
      <c r="E853" s="29"/>
      <c r="F853" s="13"/>
      <c r="G853" s="13"/>
      <c r="H853" s="13"/>
      <c r="I853" s="13"/>
      <c r="J853" s="13"/>
      <c r="K853" s="8"/>
      <c r="L853" s="9"/>
    </row>
    <row r="854">
      <c r="A854" s="10"/>
      <c r="B854" s="10"/>
      <c r="C854" s="10"/>
      <c r="D854" s="10"/>
      <c r="E854" s="29"/>
      <c r="F854" s="13"/>
      <c r="G854" s="13"/>
      <c r="H854" s="13"/>
      <c r="I854" s="13"/>
      <c r="J854" s="13"/>
      <c r="K854" s="8"/>
      <c r="L854" s="9"/>
    </row>
    <row r="855">
      <c r="A855" s="10"/>
      <c r="B855" s="10"/>
      <c r="C855" s="10"/>
      <c r="D855" s="10"/>
      <c r="E855" s="29"/>
      <c r="F855" s="13"/>
      <c r="G855" s="13"/>
      <c r="H855" s="13"/>
      <c r="I855" s="13"/>
      <c r="J855" s="13"/>
      <c r="K855" s="8"/>
      <c r="L855" s="9"/>
    </row>
    <row r="856">
      <c r="A856" s="10"/>
      <c r="B856" s="10"/>
      <c r="C856" s="10"/>
      <c r="D856" s="10"/>
      <c r="E856" s="29"/>
      <c r="F856" s="13"/>
      <c r="G856" s="13"/>
      <c r="H856" s="13"/>
      <c r="I856" s="13"/>
      <c r="J856" s="13"/>
      <c r="K856" s="8"/>
      <c r="L856" s="9"/>
    </row>
    <row r="857">
      <c r="A857" s="10"/>
      <c r="B857" s="10"/>
      <c r="C857" s="10"/>
      <c r="D857" s="10"/>
      <c r="E857" s="29"/>
      <c r="F857" s="13"/>
      <c r="G857" s="13"/>
      <c r="H857" s="13"/>
      <c r="I857" s="13"/>
      <c r="J857" s="13"/>
      <c r="K857" s="8"/>
      <c r="L857" s="9"/>
    </row>
    <row r="858">
      <c r="A858" s="10"/>
      <c r="B858" s="10"/>
      <c r="C858" s="10"/>
      <c r="D858" s="10"/>
      <c r="E858" s="29"/>
      <c r="F858" s="13"/>
      <c r="G858" s="13"/>
      <c r="H858" s="13"/>
      <c r="I858" s="13"/>
      <c r="J858" s="13"/>
      <c r="K858" s="8"/>
      <c r="L858" s="9"/>
    </row>
    <row r="859">
      <c r="A859" s="10"/>
      <c r="B859" s="10"/>
      <c r="C859" s="10"/>
      <c r="D859" s="10"/>
      <c r="E859" s="29"/>
      <c r="F859" s="13"/>
      <c r="G859" s="13"/>
      <c r="H859" s="13"/>
      <c r="I859" s="13"/>
      <c r="J859" s="13"/>
      <c r="K859" s="8"/>
      <c r="L859" s="9"/>
    </row>
    <row r="860">
      <c r="A860" s="10"/>
      <c r="B860" s="10"/>
      <c r="C860" s="10"/>
      <c r="D860" s="10"/>
      <c r="E860" s="29"/>
      <c r="F860" s="13"/>
      <c r="G860" s="13"/>
      <c r="H860" s="13"/>
      <c r="I860" s="13"/>
      <c r="J860" s="13"/>
      <c r="K860" s="8"/>
      <c r="L860" s="9"/>
    </row>
    <row r="861">
      <c r="A861" s="10"/>
      <c r="B861" s="10"/>
      <c r="C861" s="10"/>
      <c r="D861" s="10"/>
      <c r="E861" s="29"/>
      <c r="F861" s="13"/>
      <c r="G861" s="13"/>
      <c r="H861" s="13"/>
      <c r="I861" s="13"/>
      <c r="J861" s="13"/>
      <c r="K861" s="8"/>
      <c r="L861" s="9"/>
    </row>
    <row r="862">
      <c r="A862" s="10"/>
      <c r="B862" s="10"/>
      <c r="C862" s="10"/>
      <c r="D862" s="10"/>
      <c r="E862" s="29"/>
      <c r="F862" s="13"/>
      <c r="G862" s="13"/>
      <c r="H862" s="13"/>
      <c r="I862" s="13"/>
      <c r="J862" s="13"/>
      <c r="K862" s="8"/>
      <c r="L862" s="9"/>
    </row>
    <row r="863">
      <c r="A863" s="10"/>
      <c r="B863" s="10"/>
      <c r="C863" s="10"/>
      <c r="D863" s="10"/>
      <c r="E863" s="29"/>
      <c r="F863" s="13"/>
      <c r="G863" s="13"/>
      <c r="H863" s="13"/>
      <c r="I863" s="13"/>
      <c r="J863" s="13"/>
      <c r="K863" s="8"/>
      <c r="L863" s="9"/>
    </row>
    <row r="864">
      <c r="A864" s="10"/>
      <c r="B864" s="10"/>
      <c r="C864" s="10"/>
      <c r="D864" s="10"/>
      <c r="E864" s="29"/>
      <c r="F864" s="13"/>
      <c r="G864" s="13"/>
      <c r="H864" s="13"/>
      <c r="I864" s="13"/>
      <c r="J864" s="13"/>
      <c r="K864" s="8"/>
      <c r="L864" s="9"/>
    </row>
    <row r="865">
      <c r="A865" s="10"/>
      <c r="B865" s="10"/>
      <c r="C865" s="10"/>
      <c r="D865" s="10"/>
      <c r="E865" s="29"/>
      <c r="F865" s="13"/>
      <c r="G865" s="13"/>
      <c r="H865" s="13"/>
      <c r="I865" s="13"/>
      <c r="J865" s="13"/>
      <c r="K865" s="8"/>
      <c r="L865" s="9"/>
    </row>
    <row r="866">
      <c r="A866" s="10"/>
      <c r="B866" s="10"/>
      <c r="C866" s="10"/>
      <c r="D866" s="10"/>
      <c r="E866" s="29"/>
      <c r="F866" s="13"/>
      <c r="G866" s="13"/>
      <c r="H866" s="13"/>
      <c r="I866" s="13"/>
      <c r="J866" s="13"/>
      <c r="K866" s="8"/>
      <c r="L866" s="9"/>
    </row>
    <row r="867">
      <c r="A867" s="10"/>
      <c r="B867" s="10"/>
      <c r="C867" s="10"/>
      <c r="D867" s="10"/>
      <c r="E867" s="29"/>
      <c r="F867" s="13"/>
      <c r="G867" s="13"/>
      <c r="H867" s="13"/>
      <c r="I867" s="13"/>
      <c r="J867" s="13"/>
      <c r="K867" s="8"/>
      <c r="L867" s="9"/>
    </row>
    <row r="868">
      <c r="A868" s="10"/>
      <c r="B868" s="10"/>
      <c r="C868" s="10"/>
      <c r="D868" s="10"/>
      <c r="E868" s="29"/>
      <c r="F868" s="13"/>
      <c r="G868" s="13"/>
      <c r="H868" s="13"/>
      <c r="I868" s="13"/>
      <c r="J868" s="13"/>
      <c r="K868" s="8"/>
      <c r="L868" s="9"/>
    </row>
    <row r="869">
      <c r="A869" s="10"/>
      <c r="B869" s="10"/>
      <c r="C869" s="10"/>
      <c r="D869" s="10"/>
      <c r="E869" s="29"/>
      <c r="F869" s="13"/>
      <c r="G869" s="13"/>
      <c r="H869" s="13"/>
      <c r="I869" s="13"/>
      <c r="J869" s="13"/>
      <c r="K869" s="8"/>
      <c r="L869" s="9"/>
    </row>
    <row r="870">
      <c r="A870" s="10"/>
      <c r="B870" s="10"/>
      <c r="C870" s="10"/>
      <c r="D870" s="10"/>
      <c r="E870" s="29"/>
      <c r="F870" s="13"/>
      <c r="G870" s="13"/>
      <c r="H870" s="13"/>
      <c r="I870" s="13"/>
      <c r="J870" s="13"/>
      <c r="K870" s="8"/>
      <c r="L870" s="9"/>
    </row>
    <row r="871">
      <c r="A871" s="10"/>
      <c r="B871" s="10"/>
      <c r="C871" s="10"/>
      <c r="D871" s="10"/>
      <c r="E871" s="29"/>
      <c r="F871" s="13"/>
      <c r="G871" s="13"/>
      <c r="H871" s="13"/>
      <c r="I871" s="13"/>
      <c r="J871" s="13"/>
      <c r="K871" s="8"/>
      <c r="L871" s="9"/>
    </row>
    <row r="872">
      <c r="A872" s="10"/>
      <c r="B872" s="10"/>
      <c r="C872" s="10"/>
      <c r="D872" s="10"/>
      <c r="E872" s="29"/>
      <c r="F872" s="13"/>
      <c r="G872" s="13"/>
      <c r="H872" s="13"/>
      <c r="I872" s="13"/>
      <c r="J872" s="13"/>
      <c r="K872" s="8"/>
      <c r="L872" s="9"/>
    </row>
    <row r="873">
      <c r="A873" s="10"/>
      <c r="B873" s="10"/>
      <c r="C873" s="10"/>
      <c r="D873" s="10"/>
      <c r="E873" s="29"/>
      <c r="F873" s="13"/>
      <c r="G873" s="13"/>
      <c r="H873" s="13"/>
      <c r="I873" s="13"/>
      <c r="J873" s="13"/>
      <c r="K873" s="8"/>
      <c r="L873" s="9"/>
    </row>
    <row r="874">
      <c r="A874" s="10"/>
      <c r="B874" s="10"/>
      <c r="C874" s="10"/>
      <c r="D874" s="10"/>
      <c r="E874" s="29"/>
      <c r="F874" s="13"/>
      <c r="G874" s="13"/>
      <c r="H874" s="13"/>
      <c r="I874" s="13"/>
      <c r="J874" s="13"/>
      <c r="K874" s="8"/>
      <c r="L874" s="9"/>
    </row>
    <row r="875">
      <c r="A875" s="10"/>
      <c r="B875" s="10"/>
      <c r="C875" s="10"/>
      <c r="D875" s="10"/>
      <c r="E875" s="29"/>
      <c r="F875" s="13"/>
      <c r="G875" s="13"/>
      <c r="H875" s="13"/>
      <c r="I875" s="13"/>
      <c r="J875" s="13"/>
      <c r="K875" s="8"/>
      <c r="L875" s="9"/>
    </row>
    <row r="876">
      <c r="A876" s="10"/>
      <c r="B876" s="10"/>
      <c r="C876" s="10"/>
      <c r="D876" s="10"/>
      <c r="E876" s="29"/>
      <c r="F876" s="13"/>
      <c r="G876" s="13"/>
      <c r="H876" s="13"/>
      <c r="I876" s="13"/>
      <c r="J876" s="13"/>
      <c r="K876" s="8"/>
      <c r="L876" s="9"/>
    </row>
    <row r="877">
      <c r="A877" s="10"/>
      <c r="B877" s="10"/>
      <c r="C877" s="10"/>
      <c r="D877" s="10"/>
      <c r="E877" s="29"/>
      <c r="F877" s="13"/>
      <c r="G877" s="13"/>
      <c r="H877" s="13"/>
      <c r="I877" s="13"/>
      <c r="J877" s="13"/>
      <c r="K877" s="8"/>
      <c r="L877" s="9"/>
    </row>
    <row r="878">
      <c r="A878" s="10"/>
      <c r="B878" s="10"/>
      <c r="C878" s="10"/>
      <c r="D878" s="10"/>
      <c r="E878" s="29"/>
      <c r="F878" s="13"/>
      <c r="G878" s="13"/>
      <c r="H878" s="13"/>
      <c r="I878" s="13"/>
      <c r="J878" s="13"/>
      <c r="K878" s="8"/>
      <c r="L878" s="9"/>
    </row>
    <row r="879">
      <c r="A879" s="10"/>
      <c r="B879" s="10"/>
      <c r="C879" s="10"/>
      <c r="D879" s="10"/>
      <c r="E879" s="29"/>
      <c r="F879" s="13"/>
      <c r="G879" s="13"/>
      <c r="H879" s="13"/>
      <c r="I879" s="13"/>
      <c r="J879" s="13"/>
      <c r="K879" s="8"/>
      <c r="L879" s="9"/>
    </row>
    <row r="880">
      <c r="A880" s="10"/>
      <c r="B880" s="10"/>
      <c r="C880" s="10"/>
      <c r="D880" s="10"/>
      <c r="E880" s="29"/>
      <c r="F880" s="13"/>
      <c r="G880" s="13"/>
      <c r="H880" s="13"/>
      <c r="I880" s="13"/>
      <c r="J880" s="13"/>
      <c r="K880" s="8"/>
      <c r="L880" s="9"/>
    </row>
    <row r="881">
      <c r="A881" s="10"/>
      <c r="B881" s="10"/>
      <c r="C881" s="10"/>
      <c r="D881" s="10"/>
      <c r="E881" s="29"/>
      <c r="F881" s="13"/>
      <c r="G881" s="13"/>
      <c r="H881" s="13"/>
      <c r="I881" s="13"/>
      <c r="J881" s="13"/>
      <c r="K881" s="8"/>
      <c r="L881" s="9"/>
    </row>
    <row r="882">
      <c r="A882" s="10"/>
      <c r="B882" s="10"/>
      <c r="C882" s="10"/>
      <c r="D882" s="10"/>
      <c r="E882" s="29"/>
      <c r="F882" s="13"/>
      <c r="G882" s="13"/>
      <c r="H882" s="13"/>
      <c r="I882" s="13"/>
      <c r="J882" s="13"/>
      <c r="K882" s="8"/>
      <c r="L882" s="9"/>
    </row>
    <row r="883">
      <c r="A883" s="10"/>
      <c r="B883" s="10"/>
      <c r="C883" s="10"/>
      <c r="D883" s="10"/>
      <c r="E883" s="29"/>
      <c r="F883" s="13"/>
      <c r="G883" s="13"/>
      <c r="H883" s="13"/>
      <c r="I883" s="13"/>
      <c r="J883" s="13"/>
      <c r="K883" s="8"/>
      <c r="L883" s="9"/>
    </row>
    <row r="884">
      <c r="A884" s="10"/>
      <c r="B884" s="10"/>
      <c r="C884" s="10"/>
      <c r="D884" s="10"/>
      <c r="E884" s="29"/>
      <c r="F884" s="13"/>
      <c r="G884" s="13"/>
      <c r="H884" s="13"/>
      <c r="I884" s="13"/>
      <c r="J884" s="13"/>
      <c r="K884" s="8"/>
      <c r="L884" s="9"/>
    </row>
    <row r="885">
      <c r="A885" s="10"/>
      <c r="B885" s="10"/>
      <c r="C885" s="10"/>
      <c r="D885" s="10"/>
      <c r="E885" s="29"/>
      <c r="F885" s="13"/>
      <c r="G885" s="13"/>
      <c r="H885" s="13"/>
      <c r="I885" s="13"/>
      <c r="J885" s="13"/>
      <c r="K885" s="8"/>
      <c r="L885" s="9"/>
    </row>
    <row r="886">
      <c r="A886" s="10"/>
      <c r="B886" s="10"/>
      <c r="C886" s="10"/>
      <c r="D886" s="10"/>
      <c r="E886" s="29"/>
      <c r="F886" s="13"/>
      <c r="G886" s="13"/>
      <c r="H886" s="13"/>
      <c r="I886" s="13"/>
      <c r="J886" s="13"/>
      <c r="K886" s="8"/>
      <c r="L886" s="9"/>
    </row>
    <row r="887">
      <c r="A887" s="10"/>
      <c r="B887" s="10"/>
      <c r="C887" s="10"/>
      <c r="D887" s="10"/>
      <c r="E887" s="29"/>
      <c r="F887" s="13"/>
      <c r="G887" s="13"/>
      <c r="H887" s="13"/>
      <c r="I887" s="13"/>
      <c r="J887" s="13"/>
      <c r="K887" s="8"/>
      <c r="L887" s="9"/>
    </row>
    <row r="888">
      <c r="A888" s="10"/>
      <c r="B888" s="10"/>
      <c r="C888" s="10"/>
      <c r="D888" s="10"/>
      <c r="E888" s="29"/>
      <c r="F888" s="13"/>
      <c r="G888" s="13"/>
      <c r="H888" s="13"/>
      <c r="I888" s="13"/>
      <c r="J888" s="13"/>
      <c r="K888" s="8"/>
      <c r="L888" s="9"/>
    </row>
    <row r="889">
      <c r="A889" s="10"/>
      <c r="B889" s="10"/>
      <c r="C889" s="10"/>
      <c r="D889" s="10"/>
      <c r="E889" s="29"/>
      <c r="F889" s="13"/>
      <c r="G889" s="13"/>
      <c r="H889" s="13"/>
      <c r="I889" s="13"/>
      <c r="J889" s="13"/>
      <c r="K889" s="8"/>
      <c r="L889" s="9"/>
    </row>
    <row r="890">
      <c r="A890" s="10"/>
      <c r="B890" s="10"/>
      <c r="C890" s="10"/>
      <c r="D890" s="10"/>
      <c r="E890" s="29"/>
      <c r="F890" s="13"/>
      <c r="G890" s="13"/>
      <c r="H890" s="13"/>
      <c r="I890" s="13"/>
      <c r="J890" s="13"/>
      <c r="K890" s="8"/>
      <c r="L890" s="9"/>
    </row>
    <row r="891">
      <c r="A891" s="10"/>
      <c r="B891" s="10"/>
      <c r="C891" s="10"/>
      <c r="D891" s="10"/>
      <c r="E891" s="29"/>
      <c r="F891" s="13"/>
      <c r="G891" s="13"/>
      <c r="H891" s="13"/>
      <c r="I891" s="13"/>
      <c r="J891" s="13"/>
      <c r="K891" s="8"/>
      <c r="L891" s="9"/>
    </row>
    <row r="892">
      <c r="A892" s="10"/>
      <c r="B892" s="10"/>
      <c r="C892" s="10"/>
      <c r="D892" s="10"/>
      <c r="E892" s="29"/>
      <c r="F892" s="13"/>
      <c r="G892" s="13"/>
      <c r="H892" s="13"/>
      <c r="I892" s="13"/>
      <c r="J892" s="13"/>
      <c r="K892" s="8"/>
      <c r="L892" s="9"/>
    </row>
    <row r="893">
      <c r="A893" s="10"/>
      <c r="B893" s="10"/>
      <c r="C893" s="10"/>
      <c r="D893" s="10"/>
      <c r="E893" s="29"/>
      <c r="F893" s="13"/>
      <c r="G893" s="13"/>
      <c r="H893" s="13"/>
      <c r="I893" s="13"/>
      <c r="J893" s="13"/>
      <c r="K893" s="8"/>
      <c r="L893" s="9"/>
    </row>
    <row r="894">
      <c r="A894" s="10"/>
      <c r="B894" s="10"/>
      <c r="C894" s="10"/>
      <c r="D894" s="10"/>
      <c r="E894" s="29"/>
      <c r="F894" s="13"/>
      <c r="G894" s="13"/>
      <c r="H894" s="13"/>
      <c r="I894" s="13"/>
      <c r="J894" s="13"/>
      <c r="K894" s="8"/>
      <c r="L894" s="9"/>
    </row>
    <row r="895">
      <c r="A895" s="10"/>
      <c r="B895" s="10"/>
      <c r="C895" s="10"/>
      <c r="D895" s="10"/>
      <c r="E895" s="29"/>
      <c r="F895" s="13"/>
      <c r="G895" s="13"/>
      <c r="H895" s="13"/>
      <c r="I895" s="13"/>
      <c r="J895" s="13"/>
      <c r="K895" s="8"/>
      <c r="L895" s="9"/>
    </row>
    <row r="896">
      <c r="A896" s="10"/>
      <c r="B896" s="10"/>
      <c r="C896" s="10"/>
      <c r="D896" s="10"/>
      <c r="E896" s="29"/>
      <c r="F896" s="13"/>
      <c r="G896" s="13"/>
      <c r="H896" s="13"/>
      <c r="I896" s="13"/>
      <c r="J896" s="13"/>
      <c r="K896" s="8"/>
      <c r="L896" s="9"/>
    </row>
    <row r="897">
      <c r="A897" s="10"/>
      <c r="B897" s="10"/>
      <c r="C897" s="10"/>
      <c r="D897" s="10"/>
      <c r="E897" s="29"/>
      <c r="F897" s="13"/>
      <c r="G897" s="13"/>
      <c r="H897" s="13"/>
      <c r="I897" s="13"/>
      <c r="J897" s="13"/>
      <c r="K897" s="8"/>
      <c r="L897" s="9"/>
    </row>
    <row r="898">
      <c r="A898" s="10"/>
      <c r="B898" s="10"/>
      <c r="C898" s="10"/>
      <c r="D898" s="10"/>
      <c r="E898" s="29"/>
      <c r="F898" s="13"/>
      <c r="G898" s="13"/>
      <c r="H898" s="13"/>
      <c r="I898" s="13"/>
      <c r="J898" s="13"/>
      <c r="K898" s="8"/>
      <c r="L898" s="9"/>
    </row>
    <row r="899">
      <c r="A899" s="10"/>
      <c r="B899" s="10"/>
      <c r="C899" s="10"/>
      <c r="D899" s="10"/>
      <c r="E899" s="29"/>
      <c r="F899" s="13"/>
      <c r="G899" s="13"/>
      <c r="H899" s="13"/>
      <c r="I899" s="13"/>
      <c r="J899" s="13"/>
      <c r="K899" s="8"/>
      <c r="L899" s="9"/>
    </row>
    <row r="900">
      <c r="A900" s="10"/>
      <c r="B900" s="10"/>
      <c r="C900" s="10"/>
      <c r="D900" s="10"/>
      <c r="E900" s="29"/>
      <c r="F900" s="13"/>
      <c r="G900" s="13"/>
      <c r="H900" s="13"/>
      <c r="I900" s="13"/>
      <c r="J900" s="13"/>
      <c r="K900" s="8"/>
      <c r="L900" s="9"/>
    </row>
    <row r="901">
      <c r="A901" s="10"/>
      <c r="B901" s="10"/>
      <c r="C901" s="10"/>
      <c r="D901" s="10"/>
      <c r="E901" s="29"/>
      <c r="F901" s="13"/>
      <c r="G901" s="13"/>
      <c r="H901" s="13"/>
      <c r="I901" s="13"/>
      <c r="J901" s="13"/>
      <c r="K901" s="8"/>
      <c r="L901" s="9"/>
    </row>
    <row r="902">
      <c r="A902" s="10"/>
      <c r="B902" s="10"/>
      <c r="C902" s="10"/>
      <c r="D902" s="10"/>
      <c r="E902" s="29"/>
      <c r="F902" s="13"/>
      <c r="G902" s="13"/>
      <c r="H902" s="13"/>
      <c r="I902" s="13"/>
      <c r="J902" s="13"/>
      <c r="K902" s="8"/>
      <c r="L902" s="9"/>
    </row>
    <row r="903">
      <c r="A903" s="10"/>
      <c r="B903" s="10"/>
      <c r="C903" s="10"/>
      <c r="D903" s="10"/>
      <c r="E903" s="29"/>
      <c r="F903" s="13"/>
      <c r="G903" s="13"/>
      <c r="H903" s="13"/>
      <c r="I903" s="13"/>
      <c r="J903" s="13"/>
      <c r="K903" s="8"/>
      <c r="L903" s="9"/>
    </row>
    <row r="904">
      <c r="A904" s="10"/>
      <c r="B904" s="10"/>
      <c r="C904" s="10"/>
      <c r="D904" s="10"/>
      <c r="E904" s="29"/>
      <c r="F904" s="13"/>
      <c r="G904" s="13"/>
      <c r="H904" s="13"/>
      <c r="I904" s="13"/>
      <c r="J904" s="13"/>
      <c r="K904" s="8"/>
      <c r="L904" s="9"/>
    </row>
    <row r="905">
      <c r="A905" s="10"/>
      <c r="B905" s="10"/>
      <c r="C905" s="10"/>
      <c r="D905" s="10"/>
      <c r="E905" s="29"/>
      <c r="F905" s="13"/>
      <c r="G905" s="13"/>
      <c r="H905" s="13"/>
      <c r="I905" s="13"/>
      <c r="J905" s="13"/>
      <c r="K905" s="8"/>
      <c r="L905" s="9"/>
    </row>
    <row r="906">
      <c r="A906" s="10"/>
      <c r="B906" s="10"/>
      <c r="C906" s="10"/>
      <c r="D906" s="10"/>
      <c r="E906" s="29"/>
      <c r="F906" s="13"/>
      <c r="G906" s="13"/>
      <c r="H906" s="13"/>
      <c r="I906" s="13"/>
      <c r="J906" s="13"/>
      <c r="K906" s="8"/>
      <c r="L906" s="9"/>
    </row>
    <row r="907">
      <c r="A907" s="10"/>
      <c r="B907" s="10"/>
      <c r="C907" s="10"/>
      <c r="D907" s="10"/>
      <c r="E907" s="29"/>
      <c r="F907" s="13"/>
      <c r="G907" s="13"/>
      <c r="H907" s="13"/>
      <c r="I907" s="13"/>
      <c r="J907" s="13"/>
      <c r="K907" s="8"/>
      <c r="L907" s="9"/>
    </row>
    <row r="908">
      <c r="A908" s="10"/>
      <c r="B908" s="10"/>
      <c r="C908" s="10"/>
      <c r="D908" s="10"/>
      <c r="E908" s="29"/>
      <c r="F908" s="13"/>
      <c r="G908" s="13"/>
      <c r="H908" s="13"/>
      <c r="I908" s="13"/>
      <c r="J908" s="13"/>
      <c r="K908" s="8"/>
      <c r="L908" s="9"/>
    </row>
    <row r="909">
      <c r="A909" s="10"/>
      <c r="B909" s="10"/>
      <c r="C909" s="10"/>
      <c r="D909" s="10"/>
      <c r="E909" s="29"/>
      <c r="F909" s="13"/>
      <c r="G909" s="13"/>
      <c r="H909" s="13"/>
      <c r="I909" s="13"/>
      <c r="J909" s="13"/>
      <c r="K909" s="8"/>
      <c r="L909" s="9"/>
    </row>
    <row r="910">
      <c r="A910" s="10"/>
      <c r="B910" s="10"/>
      <c r="C910" s="10"/>
      <c r="D910" s="10"/>
      <c r="E910" s="29"/>
      <c r="F910" s="13"/>
      <c r="G910" s="13"/>
      <c r="H910" s="13"/>
      <c r="I910" s="13"/>
      <c r="J910" s="13"/>
      <c r="K910" s="8"/>
      <c r="L910" s="9"/>
    </row>
    <row r="911">
      <c r="A911" s="10"/>
      <c r="B911" s="10"/>
      <c r="C911" s="10"/>
      <c r="D911" s="10"/>
      <c r="E911" s="29"/>
      <c r="F911" s="13"/>
      <c r="G911" s="13"/>
      <c r="H911" s="13"/>
      <c r="I911" s="13"/>
      <c r="J911" s="13"/>
      <c r="K911" s="8"/>
      <c r="L911" s="9"/>
    </row>
    <row r="912">
      <c r="A912" s="10"/>
      <c r="B912" s="10"/>
      <c r="C912" s="10"/>
      <c r="D912" s="10"/>
      <c r="E912" s="29"/>
      <c r="F912" s="13"/>
      <c r="G912" s="13"/>
      <c r="H912" s="13"/>
      <c r="I912" s="13"/>
      <c r="J912" s="13"/>
      <c r="K912" s="8"/>
      <c r="L912" s="9"/>
    </row>
    <row r="913">
      <c r="A913" s="10"/>
      <c r="B913" s="10"/>
      <c r="C913" s="10"/>
      <c r="D913" s="10"/>
      <c r="E913" s="29"/>
      <c r="F913" s="13"/>
      <c r="G913" s="13"/>
      <c r="H913" s="13"/>
      <c r="I913" s="13"/>
      <c r="J913" s="13"/>
      <c r="K913" s="8"/>
      <c r="L913" s="9"/>
    </row>
    <row r="914">
      <c r="A914" s="10"/>
      <c r="B914" s="10"/>
      <c r="C914" s="10"/>
      <c r="D914" s="10"/>
      <c r="E914" s="29"/>
      <c r="F914" s="13"/>
      <c r="G914" s="13"/>
      <c r="H914" s="13"/>
      <c r="I914" s="13"/>
      <c r="J914" s="13"/>
      <c r="K914" s="8"/>
      <c r="L914" s="9"/>
    </row>
    <row r="915">
      <c r="A915" s="10"/>
      <c r="B915" s="10"/>
      <c r="C915" s="10"/>
      <c r="D915" s="10"/>
      <c r="E915" s="29"/>
      <c r="F915" s="13"/>
      <c r="G915" s="13"/>
      <c r="H915" s="13"/>
      <c r="I915" s="13"/>
      <c r="J915" s="13"/>
      <c r="K915" s="8"/>
      <c r="L915" s="9"/>
    </row>
    <row r="916">
      <c r="A916" s="10"/>
      <c r="B916" s="10"/>
      <c r="C916" s="10"/>
      <c r="D916" s="10"/>
      <c r="E916" s="29"/>
      <c r="F916" s="13"/>
      <c r="G916" s="13"/>
      <c r="H916" s="13"/>
      <c r="I916" s="13"/>
      <c r="J916" s="13"/>
      <c r="K916" s="8"/>
      <c r="L916" s="9"/>
    </row>
    <row r="917">
      <c r="A917" s="10"/>
      <c r="B917" s="10"/>
      <c r="C917" s="10"/>
      <c r="D917" s="10"/>
      <c r="E917" s="29"/>
      <c r="F917" s="13"/>
      <c r="G917" s="13"/>
      <c r="H917" s="13"/>
      <c r="I917" s="13"/>
      <c r="J917" s="13"/>
      <c r="K917" s="8"/>
      <c r="L917" s="9"/>
    </row>
    <row r="918">
      <c r="A918" s="10"/>
      <c r="B918" s="10"/>
      <c r="C918" s="10"/>
      <c r="D918" s="10"/>
      <c r="E918" s="29"/>
      <c r="F918" s="13"/>
      <c r="G918" s="13"/>
      <c r="H918" s="13"/>
      <c r="I918" s="13"/>
      <c r="J918" s="13"/>
      <c r="K918" s="8"/>
      <c r="L918" s="9"/>
    </row>
    <row r="919">
      <c r="A919" s="10"/>
      <c r="B919" s="10"/>
      <c r="C919" s="10"/>
      <c r="D919" s="10"/>
      <c r="E919" s="29"/>
      <c r="F919" s="13"/>
      <c r="G919" s="13"/>
      <c r="H919" s="13"/>
      <c r="I919" s="13"/>
      <c r="J919" s="13"/>
      <c r="K919" s="8"/>
      <c r="L919" s="9"/>
    </row>
    <row r="920">
      <c r="A920" s="10"/>
      <c r="B920" s="10"/>
      <c r="C920" s="10"/>
      <c r="D920" s="10"/>
      <c r="E920" s="29"/>
      <c r="F920" s="13"/>
      <c r="G920" s="13"/>
      <c r="H920" s="13"/>
      <c r="I920" s="13"/>
      <c r="J920" s="13"/>
      <c r="K920" s="8"/>
      <c r="L920" s="9"/>
    </row>
    <row r="921">
      <c r="A921" s="10"/>
      <c r="B921" s="10"/>
      <c r="C921" s="10"/>
      <c r="D921" s="10"/>
      <c r="E921" s="29"/>
      <c r="F921" s="13"/>
      <c r="G921" s="13"/>
      <c r="H921" s="13"/>
      <c r="I921" s="13"/>
      <c r="J921" s="13"/>
      <c r="K921" s="8"/>
      <c r="L921" s="9"/>
    </row>
    <row r="922">
      <c r="A922" s="10"/>
      <c r="B922" s="10"/>
      <c r="C922" s="10"/>
      <c r="D922" s="10"/>
      <c r="E922" s="29"/>
      <c r="F922" s="13"/>
      <c r="G922" s="13"/>
      <c r="H922" s="13"/>
      <c r="I922" s="13"/>
      <c r="J922" s="13"/>
      <c r="K922" s="8"/>
      <c r="L922" s="9"/>
    </row>
    <row r="923">
      <c r="A923" s="10"/>
      <c r="B923" s="10"/>
      <c r="C923" s="10"/>
      <c r="D923" s="10"/>
      <c r="E923" s="29"/>
      <c r="F923" s="13"/>
      <c r="G923" s="13"/>
      <c r="H923" s="13"/>
      <c r="I923" s="13"/>
      <c r="J923" s="13"/>
      <c r="K923" s="8"/>
      <c r="L923" s="9"/>
    </row>
    <row r="924">
      <c r="A924" s="10"/>
      <c r="B924" s="10"/>
      <c r="C924" s="10"/>
      <c r="D924" s="10"/>
      <c r="E924" s="29"/>
      <c r="F924" s="13"/>
      <c r="G924" s="13"/>
      <c r="H924" s="13"/>
      <c r="I924" s="13"/>
      <c r="J924" s="13"/>
      <c r="K924" s="8"/>
      <c r="L924" s="9"/>
    </row>
    <row r="925">
      <c r="A925" s="10"/>
      <c r="B925" s="10"/>
      <c r="C925" s="10"/>
      <c r="D925" s="10"/>
      <c r="E925" s="29"/>
      <c r="F925" s="13"/>
      <c r="G925" s="13"/>
      <c r="H925" s="13"/>
      <c r="I925" s="13"/>
      <c r="J925" s="13"/>
      <c r="K925" s="8"/>
      <c r="L925" s="9"/>
    </row>
    <row r="926">
      <c r="A926" s="10"/>
      <c r="B926" s="10"/>
      <c r="C926" s="10"/>
      <c r="D926" s="10"/>
      <c r="E926" s="29"/>
      <c r="F926" s="13"/>
      <c r="G926" s="13"/>
      <c r="H926" s="13"/>
      <c r="I926" s="13"/>
      <c r="J926" s="13"/>
      <c r="K926" s="8"/>
      <c r="L926" s="9"/>
    </row>
    <row r="927">
      <c r="A927" s="10"/>
      <c r="B927" s="10"/>
      <c r="C927" s="10"/>
      <c r="D927" s="10"/>
      <c r="E927" s="29"/>
      <c r="F927" s="13"/>
      <c r="G927" s="13"/>
      <c r="H927" s="13"/>
      <c r="I927" s="13"/>
      <c r="J927" s="13"/>
      <c r="K927" s="8"/>
      <c r="L927" s="9"/>
    </row>
    <row r="928">
      <c r="A928" s="10"/>
      <c r="B928" s="10"/>
      <c r="C928" s="10"/>
      <c r="D928" s="10"/>
      <c r="E928" s="29"/>
      <c r="F928" s="13"/>
      <c r="G928" s="13"/>
      <c r="H928" s="13"/>
      <c r="I928" s="13"/>
      <c r="J928" s="13"/>
      <c r="K928" s="8"/>
      <c r="L928" s="9"/>
    </row>
    <row r="929">
      <c r="A929" s="10"/>
      <c r="B929" s="10"/>
      <c r="C929" s="10"/>
      <c r="D929" s="10"/>
      <c r="E929" s="29"/>
      <c r="F929" s="13"/>
      <c r="G929" s="13"/>
      <c r="H929" s="13"/>
      <c r="I929" s="13"/>
      <c r="J929" s="13"/>
      <c r="K929" s="8"/>
      <c r="L929" s="9"/>
    </row>
    <row r="930">
      <c r="A930" s="10"/>
      <c r="B930" s="10"/>
      <c r="C930" s="10"/>
      <c r="D930" s="10"/>
      <c r="E930" s="29"/>
      <c r="F930" s="13"/>
      <c r="G930" s="13"/>
      <c r="H930" s="13"/>
      <c r="I930" s="13"/>
      <c r="J930" s="13"/>
      <c r="K930" s="8"/>
      <c r="L930" s="9"/>
    </row>
    <row r="931">
      <c r="A931" s="10"/>
      <c r="B931" s="10"/>
      <c r="C931" s="10"/>
      <c r="D931" s="10"/>
      <c r="E931" s="29"/>
      <c r="F931" s="13"/>
      <c r="G931" s="13"/>
      <c r="H931" s="13"/>
      <c r="I931" s="13"/>
      <c r="J931" s="13"/>
      <c r="K931" s="8"/>
      <c r="L931" s="9"/>
    </row>
    <row r="932">
      <c r="A932" s="10"/>
      <c r="B932" s="10"/>
      <c r="C932" s="10"/>
      <c r="D932" s="10"/>
      <c r="E932" s="29"/>
      <c r="F932" s="13"/>
      <c r="G932" s="13"/>
      <c r="H932" s="13"/>
      <c r="I932" s="13"/>
      <c r="J932" s="13"/>
      <c r="K932" s="8"/>
      <c r="L932" s="9"/>
    </row>
    <row r="933">
      <c r="A933" s="10"/>
      <c r="B933" s="10"/>
      <c r="C933" s="10"/>
      <c r="D933" s="10"/>
      <c r="E933" s="29"/>
      <c r="F933" s="13"/>
      <c r="G933" s="13"/>
      <c r="H933" s="13"/>
      <c r="I933" s="13"/>
      <c r="J933" s="13"/>
      <c r="K933" s="8"/>
      <c r="L933" s="9"/>
    </row>
    <row r="934">
      <c r="A934" s="10"/>
      <c r="B934" s="10"/>
      <c r="C934" s="10"/>
      <c r="D934" s="10"/>
      <c r="E934" s="29"/>
      <c r="F934" s="13"/>
      <c r="G934" s="13"/>
      <c r="H934" s="13"/>
      <c r="I934" s="13"/>
      <c r="J934" s="13"/>
      <c r="K934" s="8"/>
      <c r="L934" s="9"/>
    </row>
    <row r="935">
      <c r="A935" s="10"/>
      <c r="B935" s="10"/>
      <c r="C935" s="10"/>
      <c r="D935" s="10"/>
      <c r="E935" s="29"/>
      <c r="F935" s="13"/>
      <c r="G935" s="13"/>
      <c r="H935" s="13"/>
      <c r="I935" s="13"/>
      <c r="J935" s="13"/>
      <c r="K935" s="8"/>
      <c r="L935" s="9"/>
    </row>
    <row r="936">
      <c r="A936" s="10"/>
      <c r="B936" s="10"/>
      <c r="C936" s="10"/>
      <c r="D936" s="10"/>
      <c r="E936" s="29"/>
      <c r="F936" s="13"/>
      <c r="G936" s="13"/>
      <c r="H936" s="13"/>
      <c r="I936" s="13"/>
      <c r="J936" s="13"/>
      <c r="K936" s="8"/>
      <c r="L936" s="9"/>
    </row>
    <row r="937">
      <c r="A937" s="10"/>
      <c r="B937" s="10"/>
      <c r="C937" s="10"/>
      <c r="D937" s="10"/>
      <c r="E937" s="29"/>
      <c r="F937" s="13"/>
      <c r="G937" s="13"/>
      <c r="H937" s="13"/>
      <c r="I937" s="13"/>
      <c r="J937" s="13"/>
      <c r="K937" s="8"/>
      <c r="L937" s="9"/>
    </row>
    <row r="938">
      <c r="A938" s="10"/>
      <c r="B938" s="10"/>
      <c r="C938" s="10"/>
      <c r="D938" s="10"/>
      <c r="E938" s="29"/>
      <c r="F938" s="13"/>
      <c r="G938" s="13"/>
      <c r="H938" s="13"/>
      <c r="I938" s="13"/>
      <c r="J938" s="13"/>
      <c r="K938" s="8"/>
      <c r="L938" s="9"/>
    </row>
    <row r="939">
      <c r="A939" s="10"/>
      <c r="B939" s="10"/>
      <c r="C939" s="10"/>
      <c r="D939" s="10"/>
      <c r="E939" s="29"/>
      <c r="F939" s="13"/>
      <c r="G939" s="13"/>
      <c r="H939" s="13"/>
      <c r="I939" s="13"/>
      <c r="J939" s="13"/>
      <c r="K939" s="8"/>
      <c r="L939" s="9"/>
    </row>
    <row r="940">
      <c r="A940" s="10"/>
      <c r="B940" s="10"/>
      <c r="C940" s="10"/>
      <c r="D940" s="10"/>
      <c r="E940" s="29"/>
      <c r="F940" s="13"/>
      <c r="G940" s="13"/>
      <c r="H940" s="13"/>
      <c r="I940" s="13"/>
      <c r="J940" s="13"/>
      <c r="K940" s="8"/>
      <c r="L940" s="9"/>
    </row>
    <row r="941">
      <c r="A941" s="10"/>
      <c r="B941" s="10"/>
      <c r="C941" s="10"/>
      <c r="D941" s="10"/>
      <c r="E941" s="29"/>
      <c r="F941" s="13"/>
      <c r="G941" s="13"/>
      <c r="H941" s="13"/>
      <c r="I941" s="13"/>
      <c r="J941" s="13"/>
      <c r="K941" s="8"/>
      <c r="L941" s="9"/>
    </row>
    <row r="942">
      <c r="A942" s="10"/>
      <c r="B942" s="10"/>
      <c r="C942" s="10"/>
      <c r="D942" s="10"/>
      <c r="E942" s="29"/>
      <c r="F942" s="13"/>
      <c r="G942" s="13"/>
      <c r="H942" s="13"/>
      <c r="I942" s="13"/>
      <c r="J942" s="13"/>
      <c r="K942" s="8"/>
      <c r="L942" s="9"/>
    </row>
    <row r="943">
      <c r="A943" s="10"/>
      <c r="B943" s="10"/>
      <c r="C943" s="10"/>
      <c r="D943" s="10"/>
      <c r="E943" s="29"/>
      <c r="F943" s="13"/>
      <c r="G943" s="13"/>
      <c r="H943" s="13"/>
      <c r="I943" s="13"/>
      <c r="J943" s="13"/>
      <c r="K943" s="8"/>
      <c r="L943" s="9"/>
    </row>
    <row r="944">
      <c r="A944" s="10"/>
      <c r="B944" s="10"/>
      <c r="C944" s="10"/>
      <c r="D944" s="10"/>
      <c r="E944" s="29"/>
      <c r="F944" s="13"/>
      <c r="G944" s="13"/>
      <c r="H944" s="13"/>
      <c r="I944" s="13"/>
      <c r="J944" s="13"/>
      <c r="K944" s="8"/>
      <c r="L944" s="9"/>
    </row>
    <row r="945">
      <c r="A945" s="10"/>
      <c r="B945" s="10"/>
      <c r="C945" s="10"/>
      <c r="D945" s="10"/>
      <c r="E945" s="29"/>
      <c r="F945" s="13"/>
      <c r="G945" s="13"/>
      <c r="H945" s="13"/>
      <c r="I945" s="13"/>
      <c r="J945" s="13"/>
      <c r="K945" s="8"/>
      <c r="L945" s="9"/>
    </row>
    <row r="946">
      <c r="A946" s="10"/>
      <c r="B946" s="10"/>
      <c r="C946" s="10"/>
      <c r="D946" s="10"/>
      <c r="E946" s="29"/>
      <c r="F946" s="13"/>
      <c r="G946" s="13"/>
      <c r="H946" s="13"/>
      <c r="I946" s="13"/>
      <c r="J946" s="13"/>
      <c r="K946" s="8"/>
      <c r="L946" s="9"/>
    </row>
    <row r="947">
      <c r="A947" s="10"/>
      <c r="B947" s="10"/>
      <c r="C947" s="10"/>
      <c r="D947" s="10"/>
      <c r="E947" s="29"/>
      <c r="F947" s="13"/>
      <c r="G947" s="13"/>
      <c r="H947" s="13"/>
      <c r="I947" s="13"/>
      <c r="J947" s="13"/>
      <c r="K947" s="8"/>
      <c r="L947" s="9"/>
    </row>
    <row r="948">
      <c r="A948" s="10"/>
      <c r="B948" s="10"/>
      <c r="C948" s="10"/>
      <c r="D948" s="10"/>
      <c r="E948" s="29"/>
      <c r="F948" s="13"/>
      <c r="G948" s="13"/>
      <c r="H948" s="13"/>
      <c r="I948" s="13"/>
      <c r="J948" s="13"/>
      <c r="K948" s="8"/>
      <c r="L948" s="9"/>
    </row>
    <row r="949">
      <c r="A949" s="10"/>
      <c r="B949" s="10"/>
      <c r="C949" s="10"/>
      <c r="D949" s="10"/>
      <c r="E949" s="29"/>
      <c r="F949" s="13"/>
      <c r="G949" s="13"/>
      <c r="H949" s="13"/>
      <c r="I949" s="13"/>
      <c r="J949" s="13"/>
      <c r="K949" s="8"/>
      <c r="L949" s="9"/>
    </row>
    <row r="950">
      <c r="A950" s="10"/>
      <c r="B950" s="10"/>
      <c r="C950" s="10"/>
      <c r="D950" s="10"/>
      <c r="E950" s="29"/>
      <c r="F950" s="13"/>
      <c r="G950" s="13"/>
      <c r="H950" s="13"/>
      <c r="I950" s="13"/>
      <c r="J950" s="13"/>
      <c r="K950" s="8"/>
      <c r="L950" s="9"/>
    </row>
    <row r="951">
      <c r="A951" s="10"/>
      <c r="B951" s="10"/>
      <c r="C951" s="10"/>
      <c r="D951" s="10"/>
      <c r="E951" s="29"/>
      <c r="F951" s="13"/>
      <c r="G951" s="13"/>
      <c r="H951" s="13"/>
      <c r="I951" s="13"/>
      <c r="J951" s="13"/>
      <c r="K951" s="8"/>
      <c r="L951" s="9"/>
    </row>
    <row r="952">
      <c r="A952" s="10"/>
      <c r="B952" s="10"/>
      <c r="C952" s="10"/>
      <c r="D952" s="10"/>
      <c r="E952" s="29"/>
      <c r="F952" s="13"/>
      <c r="G952" s="13"/>
      <c r="H952" s="13"/>
      <c r="I952" s="13"/>
      <c r="J952" s="13"/>
      <c r="K952" s="8"/>
      <c r="L952" s="9"/>
    </row>
    <row r="953">
      <c r="A953" s="10"/>
      <c r="B953" s="10"/>
      <c r="C953" s="10"/>
      <c r="D953" s="10"/>
      <c r="E953" s="29"/>
      <c r="F953" s="13"/>
      <c r="G953" s="13"/>
      <c r="H953" s="13"/>
      <c r="I953" s="13"/>
      <c r="J953" s="13"/>
      <c r="K953" s="8"/>
      <c r="L953" s="9"/>
    </row>
    <row r="954">
      <c r="A954" s="10"/>
      <c r="B954" s="10"/>
      <c r="C954" s="10"/>
      <c r="D954" s="10"/>
      <c r="E954" s="29"/>
      <c r="F954" s="13"/>
      <c r="G954" s="13"/>
      <c r="H954" s="13"/>
      <c r="I954" s="13"/>
      <c r="J954" s="13"/>
      <c r="K954" s="8"/>
      <c r="L954" s="9"/>
    </row>
    <row r="955">
      <c r="A955" s="10"/>
      <c r="B955" s="10"/>
      <c r="C955" s="10"/>
      <c r="D955" s="10"/>
      <c r="E955" s="29"/>
      <c r="F955" s="13"/>
      <c r="G955" s="13"/>
      <c r="H955" s="13"/>
      <c r="I955" s="13"/>
      <c r="J955" s="13"/>
      <c r="K955" s="8"/>
      <c r="L955" s="9"/>
    </row>
    <row r="956">
      <c r="A956" s="10"/>
      <c r="B956" s="10"/>
      <c r="C956" s="10"/>
      <c r="D956" s="10"/>
      <c r="E956" s="29"/>
      <c r="F956" s="13"/>
      <c r="G956" s="13"/>
      <c r="H956" s="13"/>
      <c r="I956" s="13"/>
      <c r="J956" s="13"/>
      <c r="K956" s="8"/>
      <c r="L956" s="9"/>
    </row>
    <row r="957">
      <c r="A957" s="10"/>
      <c r="B957" s="10"/>
      <c r="C957" s="10"/>
      <c r="D957" s="10"/>
      <c r="E957" s="29"/>
      <c r="F957" s="13"/>
      <c r="G957" s="13"/>
      <c r="H957" s="13"/>
      <c r="I957" s="13"/>
      <c r="J957" s="13"/>
      <c r="K957" s="8"/>
      <c r="L957" s="9"/>
    </row>
    <row r="958">
      <c r="A958" s="10"/>
      <c r="B958" s="10"/>
      <c r="C958" s="10"/>
      <c r="D958" s="10"/>
      <c r="E958" s="29"/>
      <c r="F958" s="13"/>
      <c r="G958" s="13"/>
      <c r="H958" s="13"/>
      <c r="I958" s="13"/>
      <c r="J958" s="13"/>
      <c r="K958" s="8"/>
      <c r="L958" s="9"/>
    </row>
    <row r="959">
      <c r="A959" s="10"/>
      <c r="B959" s="10"/>
      <c r="C959" s="10"/>
      <c r="D959" s="10"/>
      <c r="E959" s="29"/>
      <c r="F959" s="13"/>
      <c r="G959" s="13"/>
      <c r="H959" s="13"/>
      <c r="I959" s="13"/>
      <c r="J959" s="13"/>
      <c r="K959" s="8"/>
      <c r="L959" s="9"/>
    </row>
    <row r="960">
      <c r="A960" s="10"/>
      <c r="B960" s="10"/>
      <c r="C960" s="10"/>
      <c r="D960" s="10"/>
      <c r="E960" s="29"/>
      <c r="F960" s="13"/>
      <c r="G960" s="13"/>
      <c r="H960" s="13"/>
      <c r="I960" s="13"/>
      <c r="J960" s="13"/>
      <c r="K960" s="8"/>
      <c r="L960" s="9"/>
    </row>
    <row r="961">
      <c r="A961" s="10"/>
      <c r="B961" s="10"/>
      <c r="C961" s="10"/>
      <c r="D961" s="10"/>
      <c r="E961" s="29"/>
      <c r="F961" s="13"/>
      <c r="G961" s="13"/>
      <c r="H961" s="13"/>
      <c r="I961" s="13"/>
      <c r="J961" s="13"/>
      <c r="K961" s="8"/>
      <c r="L961" s="9"/>
    </row>
    <row r="962">
      <c r="A962" s="10"/>
      <c r="B962" s="10"/>
      <c r="C962" s="10"/>
      <c r="D962" s="10"/>
      <c r="E962" s="29"/>
      <c r="F962" s="13"/>
      <c r="G962" s="13"/>
      <c r="H962" s="13"/>
      <c r="I962" s="13"/>
      <c r="J962" s="13"/>
      <c r="K962" s="8"/>
      <c r="L962" s="9"/>
    </row>
    <row r="963">
      <c r="A963" s="10"/>
      <c r="B963" s="10"/>
      <c r="C963" s="10"/>
      <c r="D963" s="10"/>
      <c r="E963" s="29"/>
      <c r="F963" s="13"/>
      <c r="G963" s="13"/>
      <c r="H963" s="13"/>
      <c r="I963" s="13"/>
      <c r="J963" s="13"/>
      <c r="K963" s="8"/>
      <c r="L963" s="9"/>
    </row>
    <row r="964">
      <c r="A964" s="10"/>
      <c r="B964" s="10"/>
      <c r="C964" s="10"/>
      <c r="D964" s="10"/>
      <c r="E964" s="29"/>
      <c r="F964" s="13"/>
      <c r="G964" s="13"/>
      <c r="H964" s="13"/>
      <c r="I964" s="13"/>
      <c r="J964" s="13"/>
      <c r="K964" s="8"/>
      <c r="L964" s="9"/>
    </row>
    <row r="965">
      <c r="A965" s="10"/>
      <c r="B965" s="10"/>
      <c r="C965" s="10"/>
      <c r="D965" s="10"/>
      <c r="E965" s="29"/>
      <c r="F965" s="13"/>
      <c r="G965" s="13"/>
      <c r="H965" s="13"/>
      <c r="I965" s="13"/>
      <c r="J965" s="13"/>
      <c r="K965" s="8"/>
      <c r="L965" s="9"/>
    </row>
    <row r="966">
      <c r="A966" s="10"/>
      <c r="B966" s="10"/>
      <c r="C966" s="10"/>
      <c r="D966" s="10"/>
      <c r="E966" s="29"/>
      <c r="F966" s="13"/>
      <c r="G966" s="13"/>
      <c r="H966" s="13"/>
      <c r="I966" s="13"/>
      <c r="J966" s="13"/>
      <c r="K966" s="8"/>
      <c r="L966" s="9"/>
    </row>
    <row r="967">
      <c r="A967" s="10"/>
      <c r="B967" s="10"/>
      <c r="C967" s="10"/>
      <c r="D967" s="10"/>
      <c r="E967" s="29"/>
      <c r="F967" s="13"/>
      <c r="G967" s="13"/>
      <c r="H967" s="13"/>
      <c r="I967" s="13"/>
      <c r="J967" s="13"/>
      <c r="K967" s="8"/>
      <c r="L967" s="9"/>
    </row>
    <row r="968">
      <c r="A968" s="10"/>
      <c r="B968" s="10"/>
      <c r="C968" s="10"/>
      <c r="D968" s="10"/>
      <c r="E968" s="29"/>
      <c r="F968" s="13"/>
      <c r="G968" s="13"/>
      <c r="H968" s="13"/>
      <c r="I968" s="13"/>
      <c r="J968" s="13"/>
      <c r="K968" s="8"/>
      <c r="L968" s="9"/>
    </row>
    <row r="969">
      <c r="A969" s="10"/>
      <c r="B969" s="10"/>
      <c r="C969" s="10"/>
      <c r="D969" s="10"/>
      <c r="E969" s="29"/>
      <c r="F969" s="13"/>
      <c r="G969" s="13"/>
      <c r="H969" s="13"/>
      <c r="I969" s="13"/>
      <c r="J969" s="13"/>
      <c r="K969" s="8"/>
      <c r="L969" s="9"/>
    </row>
    <row r="970">
      <c r="A970" s="10"/>
      <c r="B970" s="10"/>
      <c r="C970" s="10"/>
      <c r="D970" s="10"/>
      <c r="E970" s="29"/>
      <c r="F970" s="13"/>
      <c r="G970" s="13"/>
      <c r="H970" s="13"/>
      <c r="I970" s="13"/>
      <c r="J970" s="13"/>
      <c r="K970" s="8"/>
      <c r="L970" s="9"/>
    </row>
    <row r="971">
      <c r="A971" s="10"/>
      <c r="B971" s="10"/>
      <c r="C971" s="10"/>
      <c r="D971" s="10"/>
      <c r="E971" s="29"/>
      <c r="F971" s="13"/>
      <c r="G971" s="13"/>
      <c r="H971" s="13"/>
      <c r="I971" s="13"/>
      <c r="J971" s="13"/>
      <c r="K971" s="8"/>
      <c r="L971" s="9"/>
    </row>
    <row r="972">
      <c r="A972" s="10"/>
      <c r="B972" s="10"/>
      <c r="C972" s="10"/>
      <c r="D972" s="10"/>
      <c r="E972" s="29"/>
      <c r="F972" s="13"/>
      <c r="G972" s="13"/>
      <c r="H972" s="13"/>
      <c r="I972" s="13"/>
      <c r="J972" s="13"/>
      <c r="K972" s="8"/>
      <c r="L972" s="9"/>
    </row>
    <row r="973">
      <c r="A973" s="10"/>
      <c r="B973" s="10"/>
      <c r="C973" s="10"/>
      <c r="D973" s="10"/>
      <c r="E973" s="29"/>
      <c r="F973" s="13"/>
      <c r="G973" s="13"/>
      <c r="H973" s="13"/>
      <c r="I973" s="13"/>
      <c r="J973" s="13"/>
      <c r="K973" s="8"/>
      <c r="L973" s="9"/>
    </row>
    <row r="974">
      <c r="A974" s="10"/>
      <c r="B974" s="10"/>
      <c r="C974" s="10"/>
      <c r="D974" s="10"/>
      <c r="E974" s="29"/>
      <c r="F974" s="13"/>
      <c r="G974" s="13"/>
      <c r="H974" s="13"/>
      <c r="I974" s="13"/>
      <c r="J974" s="13"/>
      <c r="K974" s="8"/>
      <c r="L974" s="9"/>
    </row>
    <row r="975">
      <c r="A975" s="10"/>
      <c r="B975" s="10"/>
      <c r="C975" s="10"/>
      <c r="D975" s="10"/>
      <c r="E975" s="29"/>
      <c r="F975" s="13"/>
      <c r="G975" s="13"/>
      <c r="H975" s="13"/>
      <c r="I975" s="13"/>
      <c r="J975" s="13"/>
      <c r="K975" s="8"/>
      <c r="L975" s="9"/>
    </row>
    <row r="976">
      <c r="A976" s="10"/>
      <c r="B976" s="10"/>
      <c r="C976" s="10"/>
      <c r="D976" s="10"/>
      <c r="E976" s="29"/>
      <c r="F976" s="13"/>
      <c r="G976" s="13"/>
      <c r="H976" s="13"/>
      <c r="I976" s="13"/>
      <c r="J976" s="13"/>
      <c r="K976" s="8"/>
      <c r="L976" s="9"/>
    </row>
    <row r="977">
      <c r="A977" s="10"/>
      <c r="B977" s="10"/>
      <c r="C977" s="10"/>
      <c r="D977" s="10"/>
      <c r="E977" s="29"/>
      <c r="F977" s="13"/>
      <c r="G977" s="13"/>
      <c r="H977" s="13"/>
      <c r="I977" s="13"/>
      <c r="J977" s="13"/>
      <c r="K977" s="8"/>
      <c r="L977" s="9"/>
    </row>
    <row r="978">
      <c r="A978" s="10"/>
      <c r="B978" s="10"/>
      <c r="C978" s="10"/>
      <c r="D978" s="10"/>
      <c r="E978" s="29"/>
      <c r="F978" s="13"/>
      <c r="G978" s="13"/>
      <c r="H978" s="13"/>
      <c r="I978" s="13"/>
      <c r="J978" s="13"/>
      <c r="K978" s="8"/>
      <c r="L978" s="9"/>
    </row>
    <row r="979">
      <c r="A979" s="10"/>
      <c r="B979" s="10"/>
      <c r="C979" s="10"/>
      <c r="D979" s="10"/>
      <c r="E979" s="29"/>
      <c r="F979" s="13"/>
      <c r="G979" s="13"/>
      <c r="H979" s="13"/>
      <c r="I979" s="13"/>
      <c r="J979" s="13"/>
      <c r="K979" s="8"/>
      <c r="L979" s="9"/>
    </row>
    <row r="980">
      <c r="A980" s="10"/>
      <c r="B980" s="10"/>
      <c r="C980" s="10"/>
      <c r="D980" s="10"/>
      <c r="E980" s="29"/>
      <c r="F980" s="13"/>
      <c r="G980" s="13"/>
      <c r="H980" s="13"/>
      <c r="I980" s="13"/>
      <c r="J980" s="13"/>
      <c r="K980" s="8"/>
      <c r="L980" s="9"/>
    </row>
    <row r="981">
      <c r="A981" s="10"/>
      <c r="B981" s="10"/>
      <c r="C981" s="10"/>
      <c r="D981" s="10"/>
      <c r="E981" s="29"/>
      <c r="F981" s="13"/>
      <c r="G981" s="13"/>
      <c r="H981" s="13"/>
      <c r="I981" s="13"/>
      <c r="J981" s="13"/>
      <c r="K981" s="8"/>
      <c r="L981" s="9"/>
    </row>
    <row r="982">
      <c r="A982" s="10"/>
      <c r="B982" s="10"/>
      <c r="C982" s="10"/>
      <c r="D982" s="10"/>
      <c r="E982" s="29"/>
      <c r="F982" s="13"/>
      <c r="G982" s="13"/>
      <c r="H982" s="13"/>
      <c r="I982" s="13"/>
      <c r="J982" s="13"/>
      <c r="K982" s="8"/>
      <c r="L982" s="9"/>
    </row>
    <row r="983">
      <c r="A983" s="10"/>
      <c r="B983" s="10"/>
      <c r="C983" s="10"/>
      <c r="D983" s="10"/>
      <c r="E983" s="29"/>
      <c r="F983" s="13"/>
      <c r="G983" s="13"/>
      <c r="H983" s="13"/>
      <c r="I983" s="13"/>
      <c r="J983" s="13"/>
      <c r="K983" s="8"/>
      <c r="L983" s="9"/>
    </row>
    <row r="984">
      <c r="A984" s="10"/>
      <c r="B984" s="10"/>
      <c r="C984" s="10"/>
      <c r="D984" s="10"/>
      <c r="E984" s="29"/>
      <c r="F984" s="13"/>
      <c r="G984" s="13"/>
      <c r="H984" s="13"/>
      <c r="I984" s="13"/>
      <c r="J984" s="13"/>
      <c r="K984" s="8"/>
      <c r="L984" s="9"/>
    </row>
    <row r="985">
      <c r="A985" s="10"/>
      <c r="B985" s="10"/>
      <c r="C985" s="10"/>
      <c r="D985" s="10"/>
      <c r="E985" s="29"/>
      <c r="F985" s="13"/>
      <c r="G985" s="13"/>
      <c r="H985" s="13"/>
      <c r="I985" s="13"/>
      <c r="J985" s="13"/>
      <c r="K985" s="8"/>
      <c r="L985" s="9"/>
    </row>
    <row r="986">
      <c r="A986" s="10"/>
      <c r="B986" s="10"/>
      <c r="C986" s="10"/>
      <c r="D986" s="10"/>
      <c r="E986" s="29"/>
      <c r="F986" s="13"/>
      <c r="G986" s="13"/>
      <c r="H986" s="13"/>
      <c r="I986" s="13"/>
      <c r="J986" s="13"/>
      <c r="K986" s="8"/>
      <c r="L986" s="9"/>
    </row>
    <row r="987">
      <c r="A987" s="10"/>
      <c r="B987" s="10"/>
      <c r="C987" s="10"/>
      <c r="D987" s="10"/>
      <c r="E987" s="29"/>
      <c r="F987" s="13"/>
      <c r="G987" s="13"/>
      <c r="H987" s="13"/>
      <c r="I987" s="13"/>
      <c r="J987" s="13"/>
      <c r="K987" s="8"/>
      <c r="L987" s="9"/>
    </row>
    <row r="988">
      <c r="A988" s="10"/>
      <c r="B988" s="10"/>
      <c r="C988" s="10"/>
      <c r="D988" s="10"/>
      <c r="E988" s="29"/>
      <c r="F988" s="13"/>
      <c r="G988" s="13"/>
      <c r="H988" s="13"/>
      <c r="I988" s="13"/>
      <c r="J988" s="13"/>
      <c r="K988" s="8"/>
      <c r="L988" s="9"/>
    </row>
    <row r="989">
      <c r="A989" s="10"/>
      <c r="B989" s="10"/>
      <c r="C989" s="10"/>
      <c r="D989" s="10"/>
      <c r="E989" s="29"/>
      <c r="F989" s="13"/>
      <c r="G989" s="13"/>
      <c r="H989" s="13"/>
      <c r="I989" s="13"/>
      <c r="J989" s="13"/>
      <c r="K989" s="8"/>
      <c r="L989" s="9"/>
    </row>
    <row r="990">
      <c r="A990" s="10"/>
      <c r="B990" s="10"/>
      <c r="C990" s="10"/>
      <c r="D990" s="10"/>
      <c r="E990" s="29"/>
      <c r="F990" s="13"/>
      <c r="G990" s="13"/>
      <c r="H990" s="13"/>
      <c r="I990" s="13"/>
      <c r="J990" s="13"/>
      <c r="K990" s="8"/>
      <c r="L990" s="9"/>
    </row>
    <row r="991">
      <c r="A991" s="10"/>
      <c r="B991" s="10"/>
      <c r="C991" s="10"/>
      <c r="D991" s="10"/>
      <c r="E991" s="29"/>
      <c r="F991" s="13"/>
      <c r="G991" s="13"/>
      <c r="H991" s="13"/>
      <c r="I991" s="13"/>
      <c r="J991" s="13"/>
      <c r="K991" s="8"/>
      <c r="L991" s="9"/>
    </row>
    <row r="992">
      <c r="A992" s="10"/>
      <c r="B992" s="10"/>
      <c r="C992" s="10"/>
      <c r="D992" s="10"/>
      <c r="E992" s="29"/>
      <c r="F992" s="13"/>
      <c r="G992" s="13"/>
      <c r="H992" s="13"/>
      <c r="I992" s="13"/>
      <c r="J992" s="13"/>
      <c r="K992" s="8"/>
      <c r="L992" s="9"/>
    </row>
    <row r="993">
      <c r="A993" s="10"/>
      <c r="B993" s="10"/>
      <c r="C993" s="10"/>
      <c r="D993" s="10"/>
      <c r="E993" s="29"/>
      <c r="F993" s="13"/>
      <c r="G993" s="13"/>
      <c r="H993" s="13"/>
      <c r="I993" s="13"/>
      <c r="J993" s="13"/>
      <c r="K993" s="8"/>
      <c r="L993" s="9"/>
    </row>
    <row r="994">
      <c r="A994" s="10"/>
      <c r="B994" s="10"/>
      <c r="C994" s="10"/>
      <c r="D994" s="10"/>
      <c r="E994" s="29"/>
      <c r="F994" s="13"/>
      <c r="G994" s="13"/>
      <c r="H994" s="13"/>
      <c r="I994" s="13"/>
      <c r="J994" s="13"/>
      <c r="K994" s="8"/>
      <c r="L994" s="9"/>
    </row>
    <row r="995">
      <c r="A995" s="10"/>
      <c r="B995" s="10"/>
      <c r="C995" s="10"/>
      <c r="D995" s="10"/>
      <c r="E995" s="29"/>
      <c r="F995" s="13"/>
      <c r="G995" s="13"/>
      <c r="H995" s="13"/>
      <c r="I995" s="13"/>
      <c r="J995" s="13"/>
      <c r="K995" s="8"/>
      <c r="L995" s="9"/>
    </row>
    <row r="996">
      <c r="A996" s="10"/>
      <c r="B996" s="10"/>
      <c r="C996" s="10"/>
      <c r="D996" s="10"/>
      <c r="E996" s="29"/>
      <c r="F996" s="13"/>
      <c r="G996" s="13"/>
      <c r="H996" s="13"/>
      <c r="I996" s="13"/>
      <c r="J996" s="13"/>
      <c r="K996" s="8"/>
      <c r="L996" s="9"/>
    </row>
    <row r="997">
      <c r="A997" s="10"/>
      <c r="B997" s="10"/>
      <c r="C997" s="10"/>
      <c r="D997" s="10"/>
      <c r="E997" s="29"/>
      <c r="F997" s="13"/>
      <c r="G997" s="13"/>
      <c r="H997" s="13"/>
      <c r="I997" s="13"/>
      <c r="J997" s="13"/>
      <c r="K997" s="8"/>
      <c r="L997" s="9"/>
    </row>
    <row r="998">
      <c r="A998" s="10"/>
      <c r="B998" s="10"/>
      <c r="C998" s="10"/>
      <c r="D998" s="10"/>
      <c r="E998" s="29"/>
      <c r="F998" s="13"/>
      <c r="G998" s="13"/>
      <c r="H998" s="13"/>
      <c r="I998" s="13"/>
      <c r="J998" s="13"/>
      <c r="K998" s="8"/>
      <c r="L998" s="9"/>
    </row>
    <row r="999">
      <c r="A999" s="10"/>
      <c r="B999" s="10"/>
      <c r="C999" s="10"/>
      <c r="D999" s="10"/>
      <c r="E999" s="29"/>
      <c r="F999" s="13"/>
      <c r="G999" s="13"/>
      <c r="H999" s="13"/>
      <c r="I999" s="13"/>
      <c r="J999" s="13"/>
      <c r="K999" s="8"/>
      <c r="L999" s="9"/>
    </row>
    <row r="1000">
      <c r="A1000" s="10"/>
      <c r="B1000" s="10"/>
      <c r="C1000" s="10"/>
      <c r="D1000" s="10"/>
      <c r="E1000" s="29"/>
      <c r="F1000" s="13"/>
      <c r="G1000" s="13"/>
      <c r="H1000" s="13"/>
      <c r="I1000" s="13"/>
      <c r="J1000" s="13"/>
      <c r="K1000" s="8"/>
      <c r="L1000" s="9"/>
    </row>
    <row r="1001">
      <c r="A1001" s="10"/>
      <c r="B1001" s="10"/>
      <c r="C1001" s="10"/>
      <c r="D1001" s="10"/>
      <c r="E1001" s="29"/>
      <c r="F1001" s="13"/>
      <c r="G1001" s="13"/>
      <c r="H1001" s="13"/>
      <c r="I1001" s="13"/>
      <c r="J1001" s="13"/>
      <c r="K1001" s="8"/>
      <c r="L1001" s="9"/>
    </row>
    <row r="1002">
      <c r="A1002" s="10"/>
      <c r="B1002" s="10"/>
      <c r="C1002" s="10"/>
      <c r="D1002" s="10"/>
      <c r="E1002" s="29"/>
      <c r="F1002" s="13"/>
      <c r="G1002" s="13"/>
      <c r="H1002" s="13"/>
      <c r="I1002" s="13"/>
      <c r="J1002" s="13"/>
      <c r="K1002" s="8"/>
      <c r="L1002" s="9"/>
    </row>
    <row r="1003">
      <c r="A1003" s="10"/>
      <c r="B1003" s="10"/>
      <c r="C1003" s="10"/>
      <c r="D1003" s="10"/>
      <c r="E1003" s="29"/>
      <c r="F1003" s="13"/>
      <c r="G1003" s="13"/>
      <c r="H1003" s="13"/>
      <c r="I1003" s="13"/>
      <c r="J1003" s="13"/>
      <c r="K1003" s="8"/>
      <c r="L1003" s="9"/>
    </row>
    <row r="1004">
      <c r="A1004" s="10"/>
      <c r="B1004" s="10"/>
      <c r="C1004" s="10"/>
      <c r="D1004" s="10"/>
      <c r="E1004" s="29"/>
      <c r="F1004" s="13"/>
      <c r="G1004" s="13"/>
      <c r="H1004" s="13"/>
      <c r="I1004" s="13"/>
      <c r="J1004" s="13"/>
      <c r="K1004" s="8"/>
      <c r="L1004" s="9"/>
    </row>
    <row r="1005">
      <c r="A1005" s="10"/>
      <c r="B1005" s="10"/>
      <c r="C1005" s="10"/>
      <c r="D1005" s="10"/>
      <c r="E1005" s="29"/>
      <c r="F1005" s="13"/>
      <c r="G1005" s="13"/>
      <c r="H1005" s="13"/>
      <c r="I1005" s="13"/>
      <c r="J1005" s="13"/>
      <c r="K1005" s="8"/>
      <c r="L1005" s="9"/>
    </row>
    <row r="1006">
      <c r="A1006" s="10"/>
      <c r="B1006" s="10"/>
      <c r="C1006" s="10"/>
      <c r="D1006" s="10"/>
      <c r="E1006" s="29"/>
      <c r="F1006" s="13"/>
      <c r="G1006" s="13"/>
      <c r="H1006" s="13"/>
      <c r="I1006" s="13"/>
      <c r="J1006" s="13"/>
      <c r="K1006" s="8"/>
      <c r="L1006" s="9"/>
    </row>
    <row r="1007">
      <c r="A1007" s="10"/>
      <c r="B1007" s="10"/>
      <c r="C1007" s="10"/>
      <c r="D1007" s="10"/>
      <c r="E1007" s="29"/>
      <c r="F1007" s="13"/>
      <c r="G1007" s="13"/>
      <c r="H1007" s="13"/>
      <c r="I1007" s="13"/>
      <c r="J1007" s="13"/>
      <c r="K1007" s="8"/>
      <c r="L1007" s="9"/>
    </row>
    <row r="1008">
      <c r="A1008" s="10"/>
      <c r="B1008" s="10"/>
      <c r="C1008" s="10"/>
      <c r="D1008" s="10"/>
      <c r="E1008" s="29"/>
      <c r="F1008" s="13"/>
      <c r="G1008" s="13"/>
      <c r="H1008" s="13"/>
      <c r="I1008" s="13"/>
      <c r="J1008" s="13"/>
      <c r="K1008" s="8"/>
      <c r="L1008" s="9"/>
    </row>
    <row r="1009">
      <c r="A1009" s="10"/>
      <c r="B1009" s="10"/>
      <c r="C1009" s="10"/>
      <c r="D1009" s="10"/>
      <c r="E1009" s="29"/>
      <c r="F1009" s="13"/>
      <c r="G1009" s="13"/>
      <c r="H1009" s="13"/>
      <c r="I1009" s="13"/>
      <c r="J1009" s="13"/>
      <c r="K1009" s="8"/>
      <c r="L1009" s="9"/>
    </row>
    <row r="1010">
      <c r="A1010" s="10"/>
      <c r="B1010" s="10"/>
      <c r="C1010" s="10"/>
      <c r="D1010" s="10"/>
      <c r="E1010" s="29"/>
      <c r="F1010" s="13"/>
      <c r="G1010" s="13"/>
      <c r="H1010" s="13"/>
      <c r="I1010" s="13"/>
      <c r="J1010" s="13"/>
      <c r="K1010" s="8"/>
      <c r="L1010" s="9"/>
    </row>
    <row r="1011">
      <c r="A1011" s="10"/>
      <c r="B1011" s="10"/>
      <c r="C1011" s="10"/>
      <c r="D1011" s="10"/>
      <c r="E1011" s="29"/>
      <c r="F1011" s="13"/>
      <c r="G1011" s="13"/>
      <c r="H1011" s="13"/>
      <c r="I1011" s="13"/>
      <c r="J1011" s="13"/>
      <c r="K1011" s="8"/>
      <c r="L1011" s="9"/>
    </row>
    <row r="1012">
      <c r="A1012" s="10"/>
      <c r="B1012" s="10"/>
      <c r="C1012" s="10"/>
      <c r="D1012" s="10"/>
      <c r="E1012" s="29"/>
      <c r="F1012" s="13"/>
      <c r="G1012" s="13"/>
      <c r="H1012" s="13"/>
      <c r="I1012" s="13"/>
      <c r="J1012" s="13"/>
      <c r="K1012" s="8"/>
      <c r="L1012" s="9"/>
    </row>
    <row r="1013">
      <c r="A1013" s="10"/>
      <c r="B1013" s="10"/>
      <c r="C1013" s="10"/>
      <c r="D1013" s="10"/>
      <c r="E1013" s="29"/>
      <c r="F1013" s="13"/>
      <c r="G1013" s="13"/>
      <c r="H1013" s="13"/>
      <c r="I1013" s="13"/>
      <c r="J1013" s="13"/>
      <c r="K1013" s="8"/>
      <c r="L1013" s="9"/>
    </row>
    <row r="1014">
      <c r="A1014" s="10"/>
      <c r="B1014" s="10"/>
      <c r="C1014" s="10"/>
      <c r="D1014" s="10"/>
      <c r="E1014" s="29"/>
      <c r="F1014" s="13"/>
      <c r="G1014" s="13"/>
      <c r="H1014" s="13"/>
      <c r="I1014" s="13"/>
      <c r="J1014" s="13"/>
      <c r="K1014" s="8"/>
      <c r="L1014" s="9"/>
    </row>
    <row r="1015">
      <c r="A1015" s="10"/>
      <c r="B1015" s="10"/>
      <c r="C1015" s="10"/>
      <c r="D1015" s="10"/>
      <c r="E1015" s="29"/>
      <c r="F1015" s="13"/>
      <c r="G1015" s="13"/>
      <c r="H1015" s="13"/>
      <c r="I1015" s="13"/>
      <c r="J1015" s="13"/>
      <c r="K1015" s="8"/>
      <c r="L1015" s="9"/>
    </row>
    <row r="1016">
      <c r="A1016" s="10"/>
      <c r="B1016" s="10"/>
      <c r="C1016" s="10"/>
      <c r="D1016" s="10"/>
      <c r="E1016" s="29"/>
      <c r="F1016" s="13"/>
      <c r="G1016" s="13"/>
      <c r="H1016" s="13"/>
      <c r="I1016" s="13"/>
      <c r="J1016" s="13"/>
      <c r="K1016" s="8"/>
      <c r="L1016" s="9"/>
    </row>
    <row r="1017">
      <c r="A1017" s="10"/>
      <c r="B1017" s="10"/>
      <c r="C1017" s="10"/>
      <c r="D1017" s="10"/>
      <c r="E1017" s="29"/>
      <c r="F1017" s="13"/>
      <c r="G1017" s="13"/>
      <c r="H1017" s="13"/>
      <c r="I1017" s="13"/>
      <c r="J1017" s="13"/>
      <c r="K1017" s="8"/>
      <c r="L1017" s="9"/>
    </row>
    <row r="1018">
      <c r="A1018" s="10"/>
      <c r="B1018" s="10"/>
      <c r="C1018" s="10"/>
      <c r="D1018" s="10"/>
      <c r="E1018" s="29"/>
      <c r="F1018" s="13"/>
      <c r="G1018" s="13"/>
      <c r="H1018" s="13"/>
      <c r="I1018" s="13"/>
      <c r="J1018" s="13"/>
      <c r="K1018" s="8"/>
      <c r="L1018" s="9"/>
    </row>
    <row r="1019">
      <c r="A1019" s="10"/>
      <c r="B1019" s="10"/>
      <c r="C1019" s="10"/>
      <c r="D1019" s="10"/>
      <c r="E1019" s="29"/>
      <c r="F1019" s="13"/>
      <c r="G1019" s="13"/>
      <c r="H1019" s="13"/>
      <c r="I1019" s="13"/>
      <c r="J1019" s="13"/>
      <c r="K1019" s="8"/>
      <c r="L1019" s="9"/>
    </row>
    <row r="1020">
      <c r="A1020" s="10"/>
      <c r="B1020" s="10"/>
      <c r="C1020" s="10"/>
      <c r="D1020" s="10"/>
      <c r="E1020" s="29"/>
      <c r="F1020" s="13"/>
      <c r="G1020" s="13"/>
      <c r="H1020" s="13"/>
      <c r="I1020" s="13"/>
      <c r="J1020" s="13"/>
      <c r="K1020" s="8"/>
      <c r="L1020" s="9"/>
    </row>
    <row r="1021">
      <c r="A1021" s="10"/>
      <c r="B1021" s="10"/>
      <c r="C1021" s="10"/>
      <c r="D1021" s="10"/>
      <c r="E1021" s="29"/>
      <c r="F1021" s="13"/>
      <c r="G1021" s="13"/>
      <c r="H1021" s="13"/>
      <c r="I1021" s="13"/>
      <c r="J1021" s="13"/>
      <c r="K1021" s="8"/>
      <c r="L1021" s="9"/>
    </row>
    <row r="1022">
      <c r="A1022" s="10"/>
      <c r="B1022" s="10"/>
      <c r="C1022" s="10"/>
      <c r="D1022" s="10"/>
      <c r="E1022" s="29"/>
      <c r="F1022" s="13"/>
      <c r="G1022" s="13"/>
      <c r="H1022" s="13"/>
      <c r="I1022" s="13"/>
      <c r="J1022" s="13"/>
      <c r="K1022" s="8"/>
      <c r="L1022" s="9"/>
    </row>
    <row r="1023">
      <c r="A1023" s="10"/>
      <c r="B1023" s="10"/>
      <c r="C1023" s="10"/>
      <c r="D1023" s="10"/>
      <c r="E1023" s="29"/>
      <c r="F1023" s="13"/>
      <c r="G1023" s="13"/>
      <c r="H1023" s="13"/>
      <c r="I1023" s="13"/>
      <c r="J1023" s="13"/>
      <c r="K1023" s="8"/>
      <c r="L1023" s="9"/>
    </row>
    <row r="1024">
      <c r="A1024" s="10"/>
      <c r="B1024" s="10"/>
      <c r="C1024" s="10"/>
      <c r="D1024" s="10"/>
      <c r="E1024" s="29"/>
      <c r="F1024" s="13"/>
      <c r="G1024" s="13"/>
      <c r="H1024" s="13"/>
      <c r="I1024" s="13"/>
      <c r="J1024" s="13"/>
      <c r="K1024" s="8"/>
      <c r="L1024" s="9"/>
    </row>
    <row r="1025">
      <c r="A1025" s="10"/>
      <c r="B1025" s="10"/>
      <c r="C1025" s="10"/>
      <c r="D1025" s="10"/>
      <c r="E1025" s="29"/>
      <c r="F1025" s="13"/>
      <c r="G1025" s="13"/>
      <c r="H1025" s="13"/>
      <c r="I1025" s="13"/>
      <c r="J1025" s="13"/>
      <c r="K1025" s="8"/>
      <c r="L1025" s="9"/>
    </row>
    <row r="1026">
      <c r="A1026" s="10"/>
      <c r="B1026" s="10"/>
      <c r="C1026" s="10"/>
      <c r="D1026" s="10"/>
      <c r="E1026" s="29"/>
      <c r="F1026" s="13"/>
      <c r="G1026" s="13"/>
      <c r="H1026" s="13"/>
      <c r="I1026" s="13"/>
      <c r="J1026" s="13"/>
      <c r="K1026" s="8"/>
      <c r="L1026" s="9"/>
    </row>
    <row r="1027">
      <c r="A1027" s="10"/>
      <c r="B1027" s="10"/>
      <c r="C1027" s="10"/>
      <c r="D1027" s="10"/>
      <c r="E1027" s="29"/>
      <c r="F1027" s="13"/>
      <c r="G1027" s="13"/>
      <c r="H1027" s="13"/>
      <c r="I1027" s="13"/>
      <c r="J1027" s="13"/>
      <c r="K1027" s="8"/>
      <c r="L1027" s="9"/>
    </row>
    <row r="1028">
      <c r="A1028" s="10"/>
      <c r="B1028" s="10"/>
      <c r="C1028" s="10"/>
      <c r="D1028" s="10"/>
      <c r="E1028" s="29"/>
      <c r="F1028" s="13"/>
      <c r="G1028" s="13"/>
      <c r="H1028" s="13"/>
      <c r="I1028" s="13"/>
      <c r="J1028" s="13"/>
      <c r="K1028" s="8"/>
      <c r="L1028" s="9"/>
    </row>
    <row r="1029">
      <c r="A1029" s="10"/>
      <c r="B1029" s="10"/>
      <c r="C1029" s="10"/>
      <c r="D1029" s="10"/>
      <c r="E1029" s="29"/>
      <c r="F1029" s="13"/>
      <c r="G1029" s="13"/>
      <c r="H1029" s="13"/>
      <c r="I1029" s="13"/>
      <c r="J1029" s="13"/>
      <c r="K1029" s="8"/>
      <c r="L1029" s="9"/>
    </row>
    <row r="1030">
      <c r="A1030" s="10"/>
      <c r="B1030" s="10"/>
      <c r="C1030" s="10"/>
      <c r="D1030" s="10"/>
      <c r="E1030" s="29"/>
      <c r="F1030" s="13"/>
      <c r="G1030" s="13"/>
      <c r="H1030" s="13"/>
      <c r="I1030" s="13"/>
      <c r="J1030" s="13"/>
      <c r="K1030" s="8"/>
      <c r="L1030" s="9"/>
    </row>
    <row r="1031">
      <c r="A1031" s="10"/>
      <c r="B1031" s="10"/>
      <c r="C1031" s="10"/>
      <c r="D1031" s="10"/>
      <c r="E1031" s="29"/>
      <c r="F1031" s="13"/>
      <c r="G1031" s="13"/>
      <c r="H1031" s="13"/>
      <c r="I1031" s="13"/>
      <c r="J1031" s="13"/>
      <c r="K1031" s="8"/>
      <c r="L1031" s="9"/>
    </row>
    <row r="1032">
      <c r="A1032" s="10"/>
      <c r="B1032" s="10"/>
      <c r="C1032" s="10"/>
      <c r="D1032" s="10"/>
      <c r="E1032" s="29"/>
      <c r="F1032" s="13"/>
      <c r="G1032" s="13"/>
      <c r="H1032" s="13"/>
      <c r="I1032" s="13"/>
      <c r="J1032" s="13"/>
      <c r="K1032" s="8"/>
      <c r="L1032" s="9"/>
    </row>
    <row r="1033">
      <c r="A1033" s="10"/>
      <c r="B1033" s="10"/>
      <c r="C1033" s="10"/>
      <c r="D1033" s="10"/>
      <c r="E1033" s="29"/>
      <c r="F1033" s="13"/>
      <c r="G1033" s="13"/>
      <c r="H1033" s="13"/>
      <c r="I1033" s="13"/>
      <c r="J1033" s="13"/>
      <c r="K1033" s="8"/>
      <c r="L1033" s="9"/>
    </row>
    <row r="1034">
      <c r="A1034" s="10"/>
      <c r="B1034" s="10"/>
      <c r="C1034" s="10"/>
      <c r="D1034" s="10"/>
      <c r="E1034" s="29"/>
      <c r="F1034" s="13"/>
      <c r="G1034" s="13"/>
      <c r="H1034" s="13"/>
      <c r="I1034" s="13"/>
      <c r="J1034" s="13"/>
      <c r="K1034" s="8"/>
      <c r="L1034" s="9"/>
    </row>
    <row r="1035">
      <c r="A1035" s="10"/>
      <c r="B1035" s="10"/>
      <c r="C1035" s="10"/>
      <c r="D1035" s="10"/>
      <c r="E1035" s="29"/>
      <c r="F1035" s="13"/>
      <c r="G1035" s="13"/>
      <c r="H1035" s="13"/>
      <c r="I1035" s="13"/>
      <c r="J1035" s="13"/>
      <c r="K1035" s="8"/>
      <c r="L1035" s="9"/>
    </row>
    <row r="1036">
      <c r="A1036" s="10"/>
      <c r="B1036" s="10"/>
      <c r="C1036" s="10"/>
      <c r="D1036" s="10"/>
      <c r="E1036" s="29"/>
      <c r="F1036" s="13"/>
      <c r="G1036" s="13"/>
      <c r="H1036" s="13"/>
      <c r="I1036" s="13"/>
      <c r="J1036" s="13"/>
      <c r="K1036" s="8"/>
      <c r="L1036" s="9"/>
    </row>
    <row r="1037">
      <c r="A1037" s="10"/>
      <c r="B1037" s="10"/>
      <c r="C1037" s="10"/>
      <c r="D1037" s="10"/>
      <c r="E1037" s="29"/>
      <c r="F1037" s="13"/>
      <c r="G1037" s="13"/>
      <c r="H1037" s="13"/>
      <c r="I1037" s="13"/>
      <c r="J1037" s="13"/>
      <c r="K1037" s="8"/>
      <c r="L1037" s="9"/>
    </row>
    <row r="1038">
      <c r="A1038" s="10"/>
      <c r="B1038" s="10"/>
      <c r="C1038" s="10"/>
      <c r="D1038" s="10"/>
      <c r="E1038" s="29"/>
      <c r="F1038" s="13"/>
      <c r="G1038" s="13"/>
      <c r="H1038" s="13"/>
      <c r="I1038" s="13"/>
      <c r="J1038" s="13"/>
      <c r="K1038" s="8"/>
      <c r="L1038" s="9"/>
    </row>
    <row r="1039">
      <c r="A1039" s="10"/>
      <c r="B1039" s="10"/>
      <c r="C1039" s="10"/>
      <c r="D1039" s="10"/>
      <c r="E1039" s="29"/>
      <c r="F1039" s="13"/>
      <c r="G1039" s="13"/>
      <c r="H1039" s="13"/>
      <c r="I1039" s="13"/>
      <c r="J1039" s="13"/>
      <c r="K1039" s="8"/>
      <c r="L1039" s="9"/>
    </row>
    <row r="1040">
      <c r="A1040" s="10"/>
      <c r="B1040" s="10"/>
      <c r="C1040" s="10"/>
      <c r="D1040" s="10"/>
      <c r="E1040" s="29"/>
      <c r="F1040" s="13"/>
      <c r="G1040" s="13"/>
      <c r="H1040" s="13"/>
      <c r="I1040" s="13"/>
      <c r="J1040" s="13"/>
      <c r="K1040" s="8"/>
      <c r="L1040" s="9"/>
    </row>
    <row r="1041">
      <c r="A1041" s="10"/>
      <c r="B1041" s="10"/>
      <c r="C1041" s="10"/>
      <c r="D1041" s="10"/>
      <c r="E1041" s="29"/>
      <c r="F1041" s="13"/>
      <c r="G1041" s="13"/>
      <c r="H1041" s="13"/>
      <c r="I1041" s="13"/>
      <c r="J1041" s="13"/>
      <c r="K1041" s="8"/>
      <c r="L1041" s="9"/>
    </row>
    <row r="1042">
      <c r="A1042" s="10"/>
      <c r="B1042" s="10"/>
      <c r="C1042" s="10"/>
      <c r="D1042" s="10"/>
      <c r="E1042" s="29"/>
      <c r="F1042" s="13"/>
      <c r="G1042" s="13"/>
      <c r="H1042" s="13"/>
      <c r="I1042" s="13"/>
      <c r="J1042" s="13"/>
      <c r="K1042" s="8"/>
      <c r="L1042" s="9"/>
    </row>
    <row r="1043">
      <c r="A1043" s="10"/>
      <c r="B1043" s="10"/>
      <c r="C1043" s="10"/>
      <c r="D1043" s="10"/>
      <c r="E1043" s="29"/>
      <c r="F1043" s="13"/>
      <c r="G1043" s="13"/>
      <c r="H1043" s="13"/>
      <c r="I1043" s="13"/>
      <c r="J1043" s="13"/>
      <c r="K1043" s="8"/>
      <c r="L1043" s="9"/>
    </row>
    <row r="1044">
      <c r="A1044" s="10"/>
      <c r="B1044" s="10"/>
      <c r="C1044" s="10"/>
      <c r="D1044" s="10"/>
      <c r="E1044" s="29"/>
      <c r="F1044" s="13"/>
      <c r="G1044" s="13"/>
      <c r="H1044" s="13"/>
      <c r="I1044" s="13"/>
      <c r="J1044" s="13"/>
      <c r="K1044" s="8"/>
      <c r="L1044" s="9"/>
    </row>
    <row r="1045">
      <c r="A1045" s="10"/>
      <c r="B1045" s="10"/>
      <c r="C1045" s="10"/>
      <c r="D1045" s="10"/>
      <c r="E1045" s="29"/>
      <c r="F1045" s="13"/>
      <c r="G1045" s="13"/>
      <c r="H1045" s="13"/>
      <c r="I1045" s="13"/>
      <c r="J1045" s="13"/>
      <c r="K1045" s="8"/>
      <c r="L1045" s="9"/>
    </row>
    <row r="1046">
      <c r="A1046" s="10"/>
      <c r="B1046" s="10"/>
      <c r="C1046" s="10"/>
      <c r="D1046" s="10"/>
      <c r="E1046" s="29"/>
      <c r="F1046" s="13"/>
      <c r="G1046" s="13"/>
      <c r="H1046" s="13"/>
      <c r="I1046" s="13"/>
      <c r="J1046" s="13"/>
      <c r="K1046" s="8"/>
      <c r="L1046" s="9"/>
    </row>
    <row r="1047">
      <c r="A1047" s="10"/>
      <c r="B1047" s="10"/>
      <c r="C1047" s="10"/>
      <c r="D1047" s="10"/>
      <c r="E1047" s="29"/>
      <c r="F1047" s="13"/>
      <c r="G1047" s="13"/>
      <c r="H1047" s="13"/>
      <c r="I1047" s="13"/>
      <c r="J1047" s="13"/>
      <c r="K1047" s="8"/>
      <c r="L1047" s="9"/>
    </row>
    <row r="1048">
      <c r="A1048" s="10"/>
      <c r="B1048" s="10"/>
      <c r="C1048" s="10"/>
      <c r="D1048" s="10"/>
      <c r="E1048" s="29"/>
      <c r="F1048" s="13"/>
      <c r="G1048" s="13"/>
      <c r="H1048" s="13"/>
      <c r="I1048" s="13"/>
      <c r="J1048" s="13"/>
      <c r="K1048" s="8"/>
      <c r="L1048" s="9"/>
    </row>
    <row r="1049">
      <c r="A1049" s="10"/>
      <c r="B1049" s="10"/>
      <c r="C1049" s="10"/>
      <c r="D1049" s="10"/>
      <c r="E1049" s="29"/>
      <c r="F1049" s="13"/>
      <c r="G1049" s="13"/>
      <c r="H1049" s="13"/>
      <c r="I1049" s="13"/>
      <c r="J1049" s="13"/>
      <c r="K1049" s="8"/>
      <c r="L1049" s="9"/>
    </row>
    <row r="1050">
      <c r="A1050" s="10"/>
      <c r="B1050" s="10"/>
      <c r="C1050" s="10"/>
      <c r="D1050" s="10"/>
      <c r="E1050" s="29"/>
      <c r="F1050" s="13"/>
      <c r="G1050" s="13"/>
      <c r="H1050" s="13"/>
      <c r="I1050" s="13"/>
      <c r="J1050" s="13"/>
      <c r="K1050" s="8"/>
      <c r="L1050" s="9"/>
    </row>
    <row r="1051">
      <c r="A1051" s="10"/>
      <c r="B1051" s="10"/>
      <c r="C1051" s="10"/>
      <c r="D1051" s="10"/>
      <c r="E1051" s="29"/>
      <c r="F1051" s="13"/>
      <c r="G1051" s="13"/>
      <c r="H1051" s="13"/>
      <c r="I1051" s="13"/>
      <c r="J1051" s="13"/>
      <c r="K1051" s="8"/>
      <c r="L1051" s="9"/>
    </row>
    <row r="1052">
      <c r="A1052" s="10"/>
      <c r="B1052" s="10"/>
      <c r="C1052" s="10"/>
      <c r="D1052" s="10"/>
      <c r="E1052" s="29"/>
      <c r="F1052" s="13"/>
      <c r="G1052" s="13"/>
      <c r="H1052" s="13"/>
      <c r="I1052" s="13"/>
      <c r="J1052" s="13"/>
      <c r="K1052" s="8"/>
      <c r="L1052" s="9"/>
    </row>
    <row r="1053">
      <c r="A1053" s="10"/>
      <c r="B1053" s="10"/>
      <c r="C1053" s="10"/>
      <c r="D1053" s="10"/>
      <c r="E1053" s="29"/>
      <c r="F1053" s="13"/>
      <c r="G1053" s="13"/>
      <c r="H1053" s="13"/>
      <c r="I1053" s="13"/>
      <c r="J1053" s="13"/>
      <c r="K1053" s="8"/>
      <c r="L1053" s="9"/>
    </row>
    <row r="1054">
      <c r="A1054" s="10"/>
      <c r="B1054" s="10"/>
      <c r="C1054" s="10"/>
      <c r="D1054" s="10"/>
      <c r="E1054" s="29"/>
      <c r="F1054" s="13"/>
      <c r="G1054" s="13"/>
      <c r="H1054" s="13"/>
      <c r="I1054" s="13"/>
      <c r="J1054" s="13"/>
      <c r="K1054" s="8"/>
      <c r="L1054" s="9"/>
    </row>
    <row r="1055">
      <c r="A1055" s="10"/>
      <c r="B1055" s="10"/>
      <c r="C1055" s="10"/>
      <c r="D1055" s="10"/>
      <c r="E1055" s="29"/>
      <c r="F1055" s="13"/>
      <c r="G1055" s="13"/>
      <c r="H1055" s="13"/>
      <c r="I1055" s="13"/>
      <c r="J1055" s="13"/>
      <c r="K1055" s="8"/>
      <c r="L1055" s="9"/>
    </row>
    <row r="1056">
      <c r="A1056" s="10"/>
      <c r="B1056" s="10"/>
      <c r="C1056" s="10"/>
      <c r="D1056" s="10"/>
      <c r="E1056" s="29"/>
      <c r="F1056" s="13"/>
      <c r="G1056" s="13"/>
      <c r="H1056" s="13"/>
      <c r="I1056" s="13"/>
      <c r="J1056" s="13"/>
      <c r="K1056" s="8"/>
      <c r="L1056" s="9"/>
    </row>
    <row r="1057">
      <c r="A1057" s="10"/>
      <c r="B1057" s="10"/>
      <c r="C1057" s="10"/>
      <c r="D1057" s="10"/>
      <c r="E1057" s="29"/>
      <c r="F1057" s="13"/>
      <c r="G1057" s="13"/>
      <c r="H1057" s="13"/>
      <c r="I1057" s="13"/>
      <c r="J1057" s="13"/>
      <c r="K1057" s="8"/>
      <c r="L1057" s="9"/>
    </row>
    <row r="1058">
      <c r="A1058" s="10"/>
      <c r="B1058" s="10"/>
      <c r="C1058" s="10"/>
      <c r="D1058" s="10"/>
      <c r="E1058" s="29"/>
      <c r="F1058" s="13"/>
      <c r="G1058" s="13"/>
      <c r="H1058" s="13"/>
      <c r="I1058" s="13"/>
      <c r="J1058" s="13"/>
      <c r="K1058" s="8"/>
      <c r="L1058" s="9"/>
    </row>
    <row r="1059">
      <c r="A1059" s="10"/>
      <c r="B1059" s="10"/>
      <c r="C1059" s="10"/>
      <c r="D1059" s="10"/>
      <c r="E1059" s="29"/>
      <c r="F1059" s="13"/>
      <c r="G1059" s="13"/>
      <c r="H1059" s="13"/>
      <c r="I1059" s="13"/>
      <c r="J1059" s="13"/>
      <c r="K1059" s="8"/>
      <c r="L1059" s="9"/>
    </row>
    <row r="1060">
      <c r="A1060" s="10"/>
      <c r="B1060" s="10"/>
      <c r="C1060" s="10"/>
      <c r="D1060" s="10"/>
      <c r="E1060" s="29"/>
      <c r="F1060" s="13"/>
      <c r="G1060" s="13"/>
      <c r="H1060" s="13"/>
      <c r="I1060" s="13"/>
      <c r="J1060" s="13"/>
      <c r="K1060" s="8"/>
      <c r="L1060" s="9"/>
    </row>
    <row r="1061">
      <c r="A1061" s="10"/>
      <c r="B1061" s="10"/>
      <c r="C1061" s="10"/>
      <c r="D1061" s="10"/>
      <c r="E1061" s="29"/>
      <c r="F1061" s="13"/>
      <c r="G1061" s="13"/>
      <c r="H1061" s="13"/>
      <c r="I1061" s="13"/>
      <c r="J1061" s="13"/>
      <c r="K1061" s="8"/>
      <c r="L1061" s="9"/>
    </row>
    <row r="1062">
      <c r="A1062" s="10"/>
      <c r="B1062" s="10"/>
      <c r="C1062" s="10"/>
      <c r="D1062" s="10"/>
      <c r="E1062" s="29"/>
      <c r="F1062" s="13"/>
      <c r="G1062" s="13"/>
      <c r="H1062" s="13"/>
      <c r="I1062" s="13"/>
      <c r="J1062" s="13"/>
      <c r="K1062" s="8"/>
      <c r="L1062" s="9"/>
    </row>
    <row r="1063">
      <c r="A1063" s="10"/>
      <c r="B1063" s="10"/>
      <c r="C1063" s="10"/>
      <c r="D1063" s="10"/>
      <c r="E1063" s="29"/>
      <c r="F1063" s="13"/>
      <c r="G1063" s="13"/>
      <c r="H1063" s="13"/>
      <c r="I1063" s="13"/>
      <c r="J1063" s="13"/>
      <c r="K1063" s="8"/>
      <c r="L1063" s="9"/>
    </row>
    <row r="1064">
      <c r="A1064" s="10"/>
      <c r="B1064" s="10"/>
      <c r="C1064" s="10"/>
      <c r="D1064" s="10"/>
      <c r="E1064" s="29"/>
      <c r="F1064" s="13"/>
      <c r="G1064" s="13"/>
      <c r="H1064" s="13"/>
      <c r="I1064" s="13"/>
      <c r="J1064" s="13"/>
      <c r="K1064" s="8"/>
      <c r="L1064" s="9"/>
    </row>
    <row r="1065">
      <c r="A1065" s="10"/>
      <c r="B1065" s="10"/>
      <c r="C1065" s="10"/>
      <c r="D1065" s="10"/>
      <c r="E1065" s="29"/>
      <c r="F1065" s="13"/>
      <c r="G1065" s="13"/>
      <c r="H1065" s="13"/>
      <c r="I1065" s="13"/>
      <c r="J1065" s="13"/>
      <c r="K1065" s="8"/>
      <c r="L1065" s="9"/>
    </row>
    <row r="1066">
      <c r="A1066" s="10"/>
      <c r="B1066" s="10"/>
      <c r="C1066" s="10"/>
      <c r="D1066" s="10"/>
      <c r="E1066" s="29"/>
      <c r="F1066" s="13"/>
      <c r="G1066" s="13"/>
      <c r="H1066" s="13"/>
      <c r="I1066" s="13"/>
      <c r="J1066" s="13"/>
      <c r="K1066" s="8"/>
      <c r="L1066" s="9"/>
    </row>
    <row r="1067">
      <c r="A1067" s="10"/>
      <c r="B1067" s="10"/>
      <c r="C1067" s="10"/>
      <c r="D1067" s="10"/>
      <c r="E1067" s="29"/>
      <c r="F1067" s="13"/>
      <c r="G1067" s="13"/>
      <c r="H1067" s="13"/>
      <c r="I1067" s="13"/>
      <c r="J1067" s="13"/>
      <c r="K1067" s="8"/>
      <c r="L1067" s="9"/>
    </row>
    <row r="1068">
      <c r="A1068" s="10"/>
      <c r="B1068" s="10"/>
      <c r="C1068" s="10"/>
      <c r="D1068" s="10"/>
      <c r="E1068" s="29"/>
      <c r="F1068" s="13"/>
      <c r="G1068" s="13"/>
      <c r="H1068" s="13"/>
      <c r="I1068" s="13"/>
      <c r="J1068" s="13"/>
      <c r="K1068" s="8"/>
      <c r="L1068" s="9"/>
    </row>
    <row r="1069">
      <c r="A1069" s="10"/>
      <c r="B1069" s="10"/>
      <c r="C1069" s="10"/>
      <c r="D1069" s="10"/>
      <c r="E1069" s="29"/>
      <c r="F1069" s="13"/>
      <c r="G1069" s="13"/>
      <c r="H1069" s="13"/>
      <c r="I1069" s="13"/>
      <c r="J1069" s="13"/>
      <c r="K1069" s="8"/>
      <c r="L1069" s="9"/>
    </row>
    <row r="1070">
      <c r="A1070" s="10"/>
      <c r="B1070" s="10"/>
      <c r="C1070" s="10"/>
      <c r="D1070" s="10"/>
      <c r="E1070" s="29"/>
      <c r="F1070" s="13"/>
      <c r="G1070" s="13"/>
      <c r="H1070" s="13"/>
      <c r="I1070" s="13"/>
      <c r="J1070" s="13"/>
      <c r="K1070" s="8"/>
      <c r="L1070" s="9"/>
    </row>
    <row r="1071">
      <c r="A1071" s="10"/>
      <c r="B1071" s="10"/>
      <c r="C1071" s="10"/>
      <c r="D1071" s="10"/>
      <c r="E1071" s="29"/>
      <c r="F1071" s="13"/>
      <c r="G1071" s="13"/>
      <c r="H1071" s="13"/>
      <c r="I1071" s="13"/>
      <c r="J1071" s="13"/>
      <c r="K1071" s="8"/>
      <c r="L1071" s="9"/>
    </row>
    <row r="1072">
      <c r="A1072" s="10"/>
      <c r="B1072" s="10"/>
      <c r="C1072" s="10"/>
      <c r="D1072" s="10"/>
      <c r="E1072" s="29"/>
      <c r="F1072" s="13"/>
      <c r="G1072" s="13"/>
      <c r="H1072" s="13"/>
      <c r="I1072" s="13"/>
      <c r="J1072" s="13"/>
      <c r="K1072" s="8"/>
      <c r="L1072" s="9"/>
    </row>
    <row r="1073">
      <c r="A1073" s="10"/>
      <c r="B1073" s="10"/>
      <c r="C1073" s="10"/>
      <c r="D1073" s="10"/>
      <c r="E1073" s="29"/>
      <c r="F1073" s="13"/>
      <c r="G1073" s="13"/>
      <c r="H1073" s="13"/>
      <c r="I1073" s="13"/>
      <c r="J1073" s="13"/>
      <c r="K1073" s="8"/>
      <c r="L1073" s="9"/>
    </row>
    <row r="1074">
      <c r="A1074" s="10"/>
      <c r="B1074" s="10"/>
      <c r="C1074" s="10"/>
      <c r="D1074" s="10"/>
      <c r="E1074" s="29"/>
      <c r="F1074" s="13"/>
      <c r="G1074" s="13"/>
      <c r="H1074" s="13"/>
      <c r="I1074" s="13"/>
      <c r="J1074" s="13"/>
      <c r="K1074" s="8"/>
      <c r="L1074" s="9"/>
    </row>
    <row r="1075">
      <c r="A1075" s="10"/>
      <c r="B1075" s="10"/>
      <c r="C1075" s="10"/>
      <c r="D1075" s="10"/>
      <c r="E1075" s="29"/>
      <c r="F1075" s="13"/>
      <c r="G1075" s="13"/>
      <c r="H1075" s="13"/>
      <c r="I1075" s="13"/>
      <c r="J1075" s="13"/>
      <c r="K1075" s="8"/>
      <c r="L1075" s="9"/>
    </row>
    <row r="1076">
      <c r="A1076" s="10"/>
      <c r="B1076" s="10"/>
      <c r="C1076" s="10"/>
      <c r="D1076" s="10"/>
      <c r="E1076" s="29"/>
      <c r="F1076" s="13"/>
      <c r="G1076" s="13"/>
      <c r="H1076" s="13"/>
      <c r="I1076" s="13"/>
      <c r="J1076" s="13"/>
      <c r="K1076" s="8"/>
      <c r="L1076" s="9"/>
    </row>
    <row r="1077">
      <c r="A1077" s="10"/>
      <c r="B1077" s="10"/>
      <c r="C1077" s="10"/>
      <c r="D1077" s="10"/>
      <c r="E1077" s="29"/>
      <c r="F1077" s="13"/>
      <c r="G1077" s="13"/>
      <c r="H1077" s="13"/>
      <c r="I1077" s="13"/>
      <c r="J1077" s="13"/>
      <c r="K1077" s="8"/>
      <c r="L1077" s="9"/>
    </row>
    <row r="1078">
      <c r="A1078" s="10"/>
      <c r="B1078" s="10"/>
      <c r="C1078" s="10"/>
      <c r="D1078" s="10"/>
      <c r="E1078" s="29"/>
      <c r="F1078" s="13"/>
      <c r="G1078" s="13"/>
      <c r="H1078" s="13"/>
      <c r="I1078" s="13"/>
      <c r="J1078" s="13"/>
      <c r="K1078" s="8"/>
      <c r="L1078" s="9"/>
    </row>
    <row r="1079">
      <c r="A1079" s="10"/>
      <c r="B1079" s="10"/>
      <c r="C1079" s="10"/>
      <c r="D1079" s="10"/>
      <c r="E1079" s="29"/>
      <c r="F1079" s="13"/>
      <c r="G1079" s="13"/>
      <c r="H1079" s="13"/>
      <c r="I1079" s="13"/>
      <c r="J1079" s="13"/>
      <c r="K1079" s="8"/>
      <c r="L1079" s="9"/>
    </row>
    <row r="1080">
      <c r="A1080" s="10"/>
      <c r="B1080" s="10"/>
      <c r="C1080" s="10"/>
      <c r="D1080" s="10"/>
      <c r="E1080" s="29"/>
      <c r="F1080" s="13"/>
      <c r="G1080" s="13"/>
      <c r="H1080" s="13"/>
      <c r="I1080" s="13"/>
      <c r="J1080" s="13"/>
      <c r="K1080" s="8"/>
      <c r="L1080" s="9"/>
    </row>
    <row r="1081">
      <c r="A1081" s="10"/>
      <c r="B1081" s="10"/>
      <c r="C1081" s="10"/>
      <c r="D1081" s="10"/>
      <c r="E1081" s="29"/>
      <c r="F1081" s="13"/>
      <c r="G1081" s="13"/>
      <c r="H1081" s="13"/>
      <c r="I1081" s="13"/>
      <c r="J1081" s="13"/>
      <c r="K1081" s="8"/>
      <c r="L1081" s="9"/>
    </row>
    <row r="1082">
      <c r="A1082" s="10"/>
      <c r="B1082" s="10"/>
      <c r="C1082" s="10"/>
      <c r="D1082" s="10"/>
      <c r="E1082" s="29"/>
      <c r="F1082" s="13"/>
      <c r="G1082" s="13"/>
      <c r="H1082" s="13"/>
      <c r="I1082" s="13"/>
      <c r="J1082" s="13"/>
      <c r="K1082" s="8"/>
      <c r="L1082" s="9"/>
    </row>
    <row r="1083">
      <c r="A1083" s="10"/>
      <c r="B1083" s="10"/>
      <c r="C1083" s="10"/>
      <c r="D1083" s="10"/>
      <c r="E1083" s="29"/>
      <c r="F1083" s="13"/>
      <c r="G1083" s="13"/>
      <c r="H1083" s="13"/>
      <c r="I1083" s="13"/>
      <c r="J1083" s="13"/>
      <c r="K1083" s="8"/>
      <c r="L1083" s="9"/>
    </row>
    <row r="1084">
      <c r="A1084" s="10"/>
      <c r="B1084" s="10"/>
      <c r="C1084" s="10"/>
      <c r="D1084" s="10"/>
      <c r="E1084" s="29"/>
      <c r="F1084" s="13"/>
      <c r="G1084" s="13"/>
      <c r="H1084" s="13"/>
      <c r="I1084" s="13"/>
      <c r="J1084" s="13"/>
      <c r="K1084" s="8"/>
      <c r="L1084" s="9"/>
    </row>
    <row r="1085">
      <c r="A1085" s="10"/>
      <c r="B1085" s="10"/>
      <c r="C1085" s="10"/>
      <c r="D1085" s="10"/>
      <c r="E1085" s="29"/>
      <c r="F1085" s="13"/>
      <c r="G1085" s="13"/>
      <c r="H1085" s="13"/>
      <c r="I1085" s="13"/>
      <c r="J1085" s="13"/>
      <c r="K1085" s="8"/>
      <c r="L1085" s="9"/>
    </row>
    <row r="1086">
      <c r="A1086" s="10"/>
      <c r="B1086" s="10"/>
      <c r="C1086" s="10"/>
      <c r="D1086" s="10"/>
      <c r="E1086" s="29"/>
      <c r="F1086" s="13"/>
      <c r="G1086" s="13"/>
      <c r="H1086" s="13"/>
      <c r="I1086" s="13"/>
      <c r="J1086" s="13"/>
      <c r="K1086" s="8"/>
      <c r="L1086" s="9"/>
    </row>
    <row r="1087">
      <c r="A1087" s="10"/>
      <c r="B1087" s="10"/>
      <c r="C1087" s="10"/>
      <c r="D1087" s="10"/>
      <c r="E1087" s="29"/>
      <c r="F1087" s="13"/>
      <c r="G1087" s="13"/>
      <c r="H1087" s="13"/>
      <c r="I1087" s="13"/>
      <c r="J1087" s="13"/>
      <c r="K1087" s="8"/>
      <c r="L1087" s="9"/>
    </row>
    <row r="1088">
      <c r="A1088" s="10"/>
      <c r="B1088" s="10"/>
      <c r="C1088" s="10"/>
      <c r="D1088" s="10"/>
      <c r="E1088" s="29"/>
      <c r="F1088" s="13"/>
      <c r="G1088" s="13"/>
      <c r="H1088" s="13"/>
      <c r="I1088" s="13"/>
      <c r="J1088" s="13"/>
      <c r="K1088" s="8"/>
      <c r="L1088" s="9"/>
    </row>
    <row r="1089">
      <c r="A1089" s="10"/>
      <c r="B1089" s="10"/>
      <c r="C1089" s="10"/>
      <c r="D1089" s="10"/>
      <c r="E1089" s="29"/>
      <c r="F1089" s="13"/>
      <c r="G1089" s="13"/>
      <c r="H1089" s="13"/>
      <c r="I1089" s="13"/>
      <c r="J1089" s="13"/>
      <c r="K1089" s="8"/>
      <c r="L1089" s="9"/>
    </row>
    <row r="1090">
      <c r="A1090" s="10"/>
      <c r="B1090" s="10"/>
      <c r="C1090" s="10"/>
      <c r="D1090" s="10"/>
      <c r="E1090" s="29"/>
      <c r="F1090" s="13"/>
      <c r="G1090" s="13"/>
      <c r="H1090" s="13"/>
      <c r="I1090" s="13"/>
      <c r="J1090" s="13"/>
      <c r="K1090" s="8"/>
      <c r="L1090" s="9"/>
    </row>
    <row r="1091">
      <c r="A1091" s="10"/>
      <c r="B1091" s="10"/>
      <c r="C1091" s="10"/>
      <c r="D1091" s="10"/>
      <c r="E1091" s="29"/>
      <c r="F1091" s="13"/>
      <c r="G1091" s="13"/>
      <c r="H1091" s="13"/>
      <c r="I1091" s="13"/>
      <c r="J1091" s="13"/>
      <c r="K1091" s="8"/>
      <c r="L1091" s="9"/>
    </row>
    <row r="1092">
      <c r="A1092" s="10"/>
      <c r="B1092" s="10"/>
      <c r="C1092" s="10"/>
      <c r="D1092" s="10"/>
      <c r="E1092" s="29"/>
      <c r="F1092" s="13"/>
      <c r="G1092" s="13"/>
      <c r="H1092" s="13"/>
      <c r="I1092" s="13"/>
      <c r="J1092" s="13"/>
      <c r="K1092" s="8"/>
      <c r="L1092" s="9"/>
    </row>
    <row r="1093">
      <c r="A1093" s="10"/>
      <c r="B1093" s="10"/>
      <c r="C1093" s="10"/>
      <c r="D1093" s="10"/>
      <c r="E1093" s="29"/>
      <c r="F1093" s="13"/>
      <c r="G1093" s="13"/>
      <c r="H1093" s="13"/>
      <c r="I1093" s="13"/>
      <c r="J1093" s="13"/>
      <c r="K1093" s="8"/>
      <c r="L1093" s="9"/>
    </row>
    <row r="1094">
      <c r="A1094" s="10"/>
      <c r="B1094" s="10"/>
      <c r="C1094" s="10"/>
      <c r="D1094" s="10"/>
      <c r="E1094" s="29"/>
      <c r="F1094" s="13"/>
      <c r="G1094" s="13"/>
      <c r="H1094" s="13"/>
      <c r="I1094" s="13"/>
      <c r="J1094" s="13"/>
      <c r="K1094" s="8"/>
      <c r="L1094" s="9"/>
    </row>
    <row r="1095">
      <c r="A1095" s="10"/>
      <c r="B1095" s="10"/>
      <c r="C1095" s="10"/>
      <c r="D1095" s="10"/>
      <c r="E1095" s="29"/>
      <c r="F1095" s="13"/>
      <c r="G1095" s="13"/>
      <c r="H1095" s="13"/>
      <c r="I1095" s="13"/>
      <c r="J1095" s="13"/>
      <c r="K1095" s="8"/>
      <c r="L1095" s="9"/>
    </row>
    <row r="1096">
      <c r="A1096" s="10"/>
      <c r="B1096" s="10"/>
      <c r="C1096" s="10"/>
      <c r="D1096" s="10"/>
      <c r="E1096" s="29"/>
      <c r="F1096" s="13"/>
      <c r="G1096" s="13"/>
      <c r="H1096" s="13"/>
      <c r="I1096" s="13"/>
      <c r="J1096" s="13"/>
      <c r="K1096" s="8"/>
      <c r="L1096" s="9"/>
    </row>
    <row r="1097">
      <c r="A1097" s="10"/>
      <c r="B1097" s="10"/>
      <c r="C1097" s="10"/>
      <c r="D1097" s="10"/>
      <c r="E1097" s="29"/>
      <c r="F1097" s="13"/>
      <c r="G1097" s="13"/>
      <c r="H1097" s="13"/>
      <c r="I1097" s="13"/>
      <c r="J1097" s="13"/>
      <c r="K1097" s="8"/>
      <c r="L1097" s="9"/>
    </row>
    <row r="1098">
      <c r="A1098" s="10"/>
      <c r="B1098" s="10"/>
      <c r="C1098" s="10"/>
      <c r="D1098" s="10"/>
      <c r="E1098" s="29"/>
      <c r="F1098" s="13"/>
      <c r="G1098" s="13"/>
      <c r="H1098" s="13"/>
      <c r="I1098" s="13"/>
      <c r="J1098" s="13"/>
      <c r="K1098" s="8"/>
      <c r="L1098" s="9"/>
    </row>
    <row r="1099">
      <c r="A1099" s="10"/>
      <c r="B1099" s="10"/>
      <c r="C1099" s="10"/>
      <c r="D1099" s="10"/>
      <c r="E1099" s="29"/>
      <c r="F1099" s="13"/>
      <c r="G1099" s="13"/>
      <c r="H1099" s="13"/>
      <c r="I1099" s="13"/>
      <c r="J1099" s="13"/>
      <c r="K1099" s="8"/>
      <c r="L1099" s="9"/>
    </row>
  </sheetData>
  <mergeCells count="50">
    <mergeCell ref="A1:E1"/>
    <mergeCell ref="A2:E2"/>
    <mergeCell ref="F2:J2"/>
    <mergeCell ref="C3:E3"/>
    <mergeCell ref="F3:J6"/>
    <mergeCell ref="C7:E7"/>
    <mergeCell ref="F7:J7"/>
    <mergeCell ref="C9:E9"/>
    <mergeCell ref="F9:J9"/>
    <mergeCell ref="J10:J11"/>
    <mergeCell ref="F13:I13"/>
    <mergeCell ref="F15:I15"/>
    <mergeCell ref="F16:I16"/>
    <mergeCell ref="F17:J17"/>
    <mergeCell ref="J13:J16"/>
    <mergeCell ref="J19:J21"/>
    <mergeCell ref="G21:I21"/>
    <mergeCell ref="F22:J22"/>
    <mergeCell ref="F23:J23"/>
    <mergeCell ref="J34:J35"/>
    <mergeCell ref="F36:J36"/>
    <mergeCell ref="F37:I44"/>
    <mergeCell ref="F45:I45"/>
    <mergeCell ref="J46:J48"/>
    <mergeCell ref="F49:J49"/>
    <mergeCell ref="J50:J51"/>
    <mergeCell ref="F52:I52"/>
    <mergeCell ref="J53:J54"/>
    <mergeCell ref="F55:J55"/>
    <mergeCell ref="F56:I60"/>
    <mergeCell ref="F61:I61"/>
    <mergeCell ref="J62:J63"/>
    <mergeCell ref="F64:J64"/>
    <mergeCell ref="F65:I69"/>
    <mergeCell ref="F70:I70"/>
    <mergeCell ref="F88:J88"/>
    <mergeCell ref="F89:J89"/>
    <mergeCell ref="F90:I93"/>
    <mergeCell ref="F94:I94"/>
    <mergeCell ref="F95:J95"/>
    <mergeCell ref="F96:I105"/>
    <mergeCell ref="F106:I106"/>
    <mergeCell ref="F111:J111"/>
    <mergeCell ref="F73:I73"/>
    <mergeCell ref="C78:E78"/>
    <mergeCell ref="C79:E79"/>
    <mergeCell ref="F79:I80"/>
    <mergeCell ref="C80:E80"/>
    <mergeCell ref="F81:J81"/>
    <mergeCell ref="F87:I87"/>
  </mergeCells>
  <conditionalFormatting sqref="F21 F33 F47 F108">
    <cfRule type="cellIs" dxfId="0" priority="1" operator="lessThan">
      <formula>"99%"</formula>
    </cfRule>
  </conditionalFormatting>
  <conditionalFormatting sqref="F21 F33 F47 F108">
    <cfRule type="cellIs" dxfId="0" priority="2" operator="greaterThan">
      <formula>"100%"</formula>
    </cfRule>
  </conditionalFormatting>
  <conditionalFormatting sqref="F21 F33 F47 F108">
    <cfRule type="cellIs" dxfId="1" priority="3" operator="equal">
      <formula>"100%"</formula>
    </cfRule>
  </conditionalFormatting>
  <conditionalFormatting sqref="J80">
    <cfRule type="cellIs" dxfId="0" priority="4" operator="lessThan">
      <formula>0</formula>
    </cfRule>
  </conditionalFormatting>
  <dataValidations>
    <dataValidation type="list" allowBlank="1" showErrorMessage="1" sqref="E5">
      <formula1>"12 months,18 months,24 months"</formula1>
    </dataValidation>
  </dataValidation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43.0"/>
    <col customWidth="1" min="2" max="2" width="11.14"/>
    <col customWidth="1" min="3" max="3" width="12.0"/>
    <col customWidth="1" min="4" max="4" width="8.57"/>
    <col customWidth="1" min="5" max="5" width="12.0"/>
    <col customWidth="1" min="6" max="6" width="8.71"/>
    <col customWidth="1" min="7" max="7" width="21.57"/>
    <col customWidth="1" min="8" max="8" width="14.71"/>
    <col customWidth="1" min="9" max="26" width="8.71"/>
  </cols>
  <sheetData>
    <row r="1">
      <c r="A1" s="561"/>
    </row>
    <row r="2">
      <c r="A2" s="561" t="s">
        <v>562</v>
      </c>
    </row>
    <row r="3">
      <c r="A3" s="562" t="s">
        <v>563</v>
      </c>
    </row>
    <row r="5">
      <c r="A5" s="563"/>
      <c r="B5" s="564" t="s">
        <v>564</v>
      </c>
      <c r="C5" s="565" t="s">
        <v>565</v>
      </c>
      <c r="D5" s="564" t="s">
        <v>566</v>
      </c>
      <c r="E5" s="564" t="s">
        <v>567</v>
      </c>
    </row>
    <row r="6">
      <c r="A6" s="566" t="s">
        <v>568</v>
      </c>
      <c r="B6" s="567"/>
      <c r="C6" s="568"/>
      <c r="D6" s="567"/>
      <c r="E6" s="567"/>
    </row>
    <row r="7">
      <c r="A7" s="566" t="s">
        <v>569</v>
      </c>
      <c r="B7" s="569"/>
      <c r="C7" s="570"/>
      <c r="D7" s="569"/>
      <c r="E7" s="571">
        <f t="shared" ref="E7:E28" si="1">((B7)+(C7))+(D7)</f>
        <v>0</v>
      </c>
      <c r="G7" s="14" t="s">
        <v>570</v>
      </c>
    </row>
    <row r="8">
      <c r="A8" s="566" t="s">
        <v>571</v>
      </c>
      <c r="B8" s="569"/>
      <c r="C8" s="572">
        <f>18941</f>
        <v>18941</v>
      </c>
      <c r="D8" s="569"/>
      <c r="E8" s="571">
        <f t="shared" si="1"/>
        <v>18941</v>
      </c>
      <c r="F8" s="573">
        <f t="shared" ref="F8:F16" si="2">E8/E$15</f>
        <v>0.08327492526</v>
      </c>
      <c r="H8" s="14" t="s">
        <v>572</v>
      </c>
    </row>
    <row r="9">
      <c r="A9" s="566" t="s">
        <v>573</v>
      </c>
      <c r="B9" s="569"/>
      <c r="C9" s="572">
        <f>117381.7</f>
        <v>117381.7</v>
      </c>
      <c r="D9" s="569"/>
      <c r="E9" s="571">
        <f t="shared" si="1"/>
        <v>117381.7</v>
      </c>
      <c r="F9" s="573">
        <f t="shared" si="2"/>
        <v>0.5160737181</v>
      </c>
      <c r="G9" s="14">
        <v>54.0</v>
      </c>
      <c r="H9" s="14">
        <f>E9/G9</f>
        <v>2173.735185</v>
      </c>
    </row>
    <row r="10">
      <c r="A10" s="566" t="s">
        <v>574</v>
      </c>
      <c r="B10" s="569"/>
      <c r="C10" s="572">
        <f>21442</f>
        <v>21442</v>
      </c>
      <c r="D10" s="569"/>
      <c r="E10" s="571">
        <f t="shared" si="1"/>
        <v>21442</v>
      </c>
      <c r="F10" s="573">
        <f t="shared" si="2"/>
        <v>0.09427067987</v>
      </c>
      <c r="G10" s="14">
        <f>619+711+813</f>
        <v>2143</v>
      </c>
      <c r="H10" s="14" t="s">
        <v>575</v>
      </c>
    </row>
    <row r="11">
      <c r="A11" s="566" t="s">
        <v>576</v>
      </c>
      <c r="B11" s="569"/>
      <c r="C11" s="572">
        <f>32496.5</f>
        <v>32496.5</v>
      </c>
      <c r="D11" s="569"/>
      <c r="E11" s="571">
        <f t="shared" si="1"/>
        <v>32496.5</v>
      </c>
      <c r="F11" s="573">
        <f t="shared" si="2"/>
        <v>0.142872267</v>
      </c>
    </row>
    <row r="12">
      <c r="A12" s="566" t="s">
        <v>577</v>
      </c>
      <c r="B12" s="569"/>
      <c r="C12" s="572">
        <f>33030</f>
        <v>33030</v>
      </c>
      <c r="D12" s="569"/>
      <c r="E12" s="571">
        <f t="shared" si="1"/>
        <v>33030</v>
      </c>
      <c r="F12" s="573">
        <f t="shared" si="2"/>
        <v>0.1452178228</v>
      </c>
      <c r="G12" s="14">
        <f>75+8</f>
        <v>83</v>
      </c>
    </row>
    <row r="13">
      <c r="A13" s="566" t="s">
        <v>578</v>
      </c>
      <c r="B13" s="569"/>
      <c r="C13" s="572">
        <f>875.22</f>
        <v>875.22</v>
      </c>
      <c r="D13" s="569"/>
      <c r="E13" s="571">
        <f t="shared" si="1"/>
        <v>875.22</v>
      </c>
      <c r="F13" s="573">
        <f t="shared" si="2"/>
        <v>0.003847942563</v>
      </c>
    </row>
    <row r="14">
      <c r="A14" s="566" t="s">
        <v>579</v>
      </c>
      <c r="B14" s="569"/>
      <c r="C14" s="572">
        <f>3285</f>
        <v>3285</v>
      </c>
      <c r="D14" s="569"/>
      <c r="E14" s="571">
        <f t="shared" si="1"/>
        <v>3285</v>
      </c>
      <c r="F14" s="573">
        <f t="shared" si="2"/>
        <v>0.0144426445</v>
      </c>
      <c r="G14" s="14">
        <v>73.0</v>
      </c>
    </row>
    <row r="15">
      <c r="A15" s="566" t="s">
        <v>580</v>
      </c>
      <c r="B15" s="574">
        <f t="shared" ref="B15:D15" si="3">(((((((B7)+(B8))+(B9))+(B10))+(B11))+(B12))+(B13))+(B14)</f>
        <v>0</v>
      </c>
      <c r="C15" s="575">
        <f t="shared" si="3"/>
        <v>227451.42</v>
      </c>
      <c r="D15" s="574">
        <f t="shared" si="3"/>
        <v>0</v>
      </c>
      <c r="E15" s="574">
        <f t="shared" si="1"/>
        <v>227451.42</v>
      </c>
      <c r="F15" s="14">
        <f t="shared" si="2"/>
        <v>1</v>
      </c>
    </row>
    <row r="16">
      <c r="A16" s="566" t="s">
        <v>581</v>
      </c>
      <c r="B16" s="569"/>
      <c r="C16" s="570"/>
      <c r="D16" s="569"/>
      <c r="E16" s="571">
        <f t="shared" si="1"/>
        <v>0</v>
      </c>
      <c r="F16" s="14">
        <f t="shared" si="2"/>
        <v>0</v>
      </c>
    </row>
    <row r="17">
      <c r="A17" s="566" t="s">
        <v>582</v>
      </c>
      <c r="B17" s="571">
        <f>313072.81</f>
        <v>313072.81</v>
      </c>
      <c r="C17" s="570"/>
      <c r="D17" s="569"/>
      <c r="E17" s="571">
        <f t="shared" si="1"/>
        <v>313072.81</v>
      </c>
    </row>
    <row r="18">
      <c r="A18" s="566" t="s">
        <v>583</v>
      </c>
      <c r="B18" s="571">
        <f>58466.06</f>
        <v>58466.06</v>
      </c>
      <c r="C18" s="570"/>
      <c r="D18" s="569"/>
      <c r="E18" s="571">
        <f t="shared" si="1"/>
        <v>58466.06</v>
      </c>
    </row>
    <row r="19">
      <c r="A19" s="566" t="s">
        <v>584</v>
      </c>
      <c r="B19" s="571">
        <f>1619.13</f>
        <v>1619.13</v>
      </c>
      <c r="C19" s="570"/>
      <c r="D19" s="569"/>
      <c r="E19" s="571">
        <f t="shared" si="1"/>
        <v>1619.13</v>
      </c>
    </row>
    <row r="20">
      <c r="A20" s="566" t="s">
        <v>585</v>
      </c>
      <c r="B20" s="571">
        <f>-11386.84</f>
        <v>-11386.84</v>
      </c>
      <c r="C20" s="570"/>
      <c r="D20" s="569"/>
      <c r="E20" s="571">
        <f t="shared" si="1"/>
        <v>-11386.84</v>
      </c>
    </row>
    <row r="21" ht="15.75" customHeight="1">
      <c r="A21" s="566" t="s">
        <v>586</v>
      </c>
      <c r="B21" s="571">
        <f>68822.73</f>
        <v>68822.73</v>
      </c>
      <c r="C21" s="570"/>
      <c r="D21" s="569"/>
      <c r="E21" s="571">
        <f t="shared" si="1"/>
        <v>68822.73</v>
      </c>
    </row>
    <row r="22" ht="15.75" customHeight="1">
      <c r="A22" s="566" t="s">
        <v>587</v>
      </c>
      <c r="B22" s="571">
        <f>4359.69</f>
        <v>4359.69</v>
      </c>
      <c r="C22" s="570"/>
      <c r="D22" s="569"/>
      <c r="E22" s="571">
        <f t="shared" si="1"/>
        <v>4359.69</v>
      </c>
    </row>
    <row r="23" ht="15.75" customHeight="1">
      <c r="A23" s="566" t="s">
        <v>588</v>
      </c>
      <c r="B23" s="571">
        <f>3655.44</f>
        <v>3655.44</v>
      </c>
      <c r="C23" s="570"/>
      <c r="D23" s="569"/>
      <c r="E23" s="571">
        <f t="shared" si="1"/>
        <v>3655.44</v>
      </c>
    </row>
    <row r="24" ht="15.75" customHeight="1">
      <c r="A24" s="566" t="s">
        <v>589</v>
      </c>
      <c r="B24" s="571">
        <f>79738.36</f>
        <v>79738.36</v>
      </c>
      <c r="C24" s="570"/>
      <c r="D24" s="569"/>
      <c r="E24" s="571">
        <f t="shared" si="1"/>
        <v>79738.36</v>
      </c>
    </row>
    <row r="25" ht="15.75" customHeight="1">
      <c r="A25" s="566" t="s">
        <v>590</v>
      </c>
      <c r="B25" s="571">
        <f>10935.72</f>
        <v>10935.72</v>
      </c>
      <c r="C25" s="570"/>
      <c r="D25" s="569"/>
      <c r="E25" s="571">
        <f t="shared" si="1"/>
        <v>10935.72</v>
      </c>
    </row>
    <row r="26" ht="15.75" customHeight="1">
      <c r="A26" s="566" t="s">
        <v>591</v>
      </c>
      <c r="B26" s="574">
        <f t="shared" ref="B26:D26" si="4">(((((((((B16)+(B17))+(B18))+(B19))+(B20))+(B21))+(B22))+(B23))+(B24))+(B25)</f>
        <v>529283.1</v>
      </c>
      <c r="C26" s="575">
        <f t="shared" si="4"/>
        <v>0</v>
      </c>
      <c r="D26" s="574">
        <f t="shared" si="4"/>
        <v>0</v>
      </c>
      <c r="E26" s="574">
        <f t="shared" si="1"/>
        <v>529283.1</v>
      </c>
    </row>
    <row r="27" ht="15.75" customHeight="1">
      <c r="A27" s="566" t="s">
        <v>592</v>
      </c>
      <c r="B27" s="571">
        <f>0</f>
        <v>0</v>
      </c>
      <c r="C27" s="570"/>
      <c r="D27" s="569"/>
      <c r="E27" s="571">
        <f t="shared" si="1"/>
        <v>0</v>
      </c>
    </row>
    <row r="28" ht="15.75" customHeight="1">
      <c r="A28" s="566" t="s">
        <v>448</v>
      </c>
      <c r="B28" s="574">
        <f t="shared" ref="B28:D28" si="5">((B15)+(B26))+(B27)</f>
        <v>529283.1</v>
      </c>
      <c r="C28" s="575">
        <f t="shared" si="5"/>
        <v>227451.42</v>
      </c>
      <c r="D28" s="574">
        <f t="shared" si="5"/>
        <v>0</v>
      </c>
      <c r="E28" s="574">
        <f t="shared" si="1"/>
        <v>756734.52</v>
      </c>
    </row>
    <row r="29" ht="15.75" customHeight="1">
      <c r="A29" s="566" t="s">
        <v>593</v>
      </c>
      <c r="B29" s="569"/>
      <c r="C29" s="570"/>
      <c r="D29" s="569"/>
      <c r="E29" s="569"/>
    </row>
    <row r="30" ht="15.75" customHeight="1">
      <c r="A30" s="566" t="s">
        <v>594</v>
      </c>
      <c r="B30" s="569"/>
      <c r="C30" s="570"/>
      <c r="D30" s="569"/>
      <c r="E30" s="571">
        <f t="shared" ref="E30:E96" si="6">((B30)+(C30))+(D30)</f>
        <v>0</v>
      </c>
    </row>
    <row r="31" ht="15.75" customHeight="1">
      <c r="A31" s="566" t="s">
        <v>595</v>
      </c>
      <c r="B31" s="569"/>
      <c r="C31" s="572">
        <f>6200</f>
        <v>6200</v>
      </c>
      <c r="D31" s="569"/>
      <c r="E31" s="571">
        <f t="shared" si="6"/>
        <v>6200</v>
      </c>
    </row>
    <row r="32" ht="15.75" customHeight="1">
      <c r="A32" s="566" t="s">
        <v>596</v>
      </c>
      <c r="B32" s="569"/>
      <c r="C32" s="570"/>
      <c r="D32" s="569"/>
      <c r="E32" s="571">
        <f t="shared" si="6"/>
        <v>0</v>
      </c>
    </row>
    <row r="33" ht="15.75" customHeight="1">
      <c r="A33" s="566" t="s">
        <v>597</v>
      </c>
      <c r="B33" s="569"/>
      <c r="C33" s="572">
        <f>888.5</f>
        <v>888.5</v>
      </c>
      <c r="D33" s="569"/>
      <c r="E33" s="571">
        <f t="shared" si="6"/>
        <v>888.5</v>
      </c>
    </row>
    <row r="34" ht="15.75" customHeight="1">
      <c r="A34" s="566" t="s">
        <v>598</v>
      </c>
      <c r="B34" s="569"/>
      <c r="C34" s="572">
        <f>-24979.8</f>
        <v>-24979.8</v>
      </c>
      <c r="D34" s="569"/>
      <c r="E34" s="571">
        <f t="shared" si="6"/>
        <v>-24979.8</v>
      </c>
    </row>
    <row r="35" ht="15.75" customHeight="1">
      <c r="A35" s="566" t="s">
        <v>599</v>
      </c>
      <c r="B35" s="569"/>
      <c r="C35" s="572">
        <f>104412.7</f>
        <v>104412.7</v>
      </c>
      <c r="D35" s="569"/>
      <c r="E35" s="571">
        <f t="shared" si="6"/>
        <v>104412.7</v>
      </c>
    </row>
    <row r="36" ht="15.75" customHeight="1">
      <c r="A36" s="566" t="s">
        <v>600</v>
      </c>
      <c r="B36" s="569"/>
      <c r="C36" s="572">
        <f>22575</f>
        <v>22575</v>
      </c>
      <c r="D36" s="569"/>
      <c r="E36" s="571">
        <f t="shared" si="6"/>
        <v>22575</v>
      </c>
    </row>
    <row r="37" ht="15.75" customHeight="1">
      <c r="A37" s="566" t="s">
        <v>601</v>
      </c>
      <c r="B37" s="569"/>
      <c r="C37" s="572">
        <f>11438.05</f>
        <v>11438.05</v>
      </c>
      <c r="D37" s="569"/>
      <c r="E37" s="571">
        <f t="shared" si="6"/>
        <v>11438.05</v>
      </c>
    </row>
    <row r="38" ht="15.75" customHeight="1">
      <c r="A38" s="566" t="s">
        <v>602</v>
      </c>
      <c r="B38" s="574">
        <f t="shared" ref="B38:D38" si="7">(((((B32)+(B33))+(B34))+(B35))+(B36))+(B37)</f>
        <v>0</v>
      </c>
      <c r="C38" s="575">
        <f t="shared" si="7"/>
        <v>114334.45</v>
      </c>
      <c r="D38" s="574">
        <f t="shared" si="7"/>
        <v>0</v>
      </c>
      <c r="E38" s="574">
        <f t="shared" si="6"/>
        <v>114334.45</v>
      </c>
    </row>
    <row r="39" ht="15.75" customHeight="1">
      <c r="A39" s="566" t="s">
        <v>603</v>
      </c>
      <c r="B39" s="569"/>
      <c r="C39" s="570"/>
      <c r="D39" s="569"/>
      <c r="E39" s="571">
        <f t="shared" si="6"/>
        <v>0</v>
      </c>
    </row>
    <row r="40" ht="15.75" customHeight="1">
      <c r="A40" s="566" t="s">
        <v>604</v>
      </c>
      <c r="B40" s="569"/>
      <c r="C40" s="572">
        <f>6724.18</f>
        <v>6724.18</v>
      </c>
      <c r="D40" s="569"/>
      <c r="E40" s="571">
        <f t="shared" si="6"/>
        <v>6724.18</v>
      </c>
    </row>
    <row r="41" ht="15.75" customHeight="1">
      <c r="A41" s="566" t="s">
        <v>605</v>
      </c>
      <c r="B41" s="569"/>
      <c r="C41" s="572">
        <f>0</f>
        <v>0</v>
      </c>
      <c r="D41" s="569"/>
      <c r="E41" s="571">
        <f t="shared" si="6"/>
        <v>0</v>
      </c>
    </row>
    <row r="42" ht="15.75" customHeight="1">
      <c r="A42" s="566" t="s">
        <v>606</v>
      </c>
      <c r="B42" s="569"/>
      <c r="C42" s="572">
        <f>4288.75</f>
        <v>4288.75</v>
      </c>
      <c r="D42" s="569"/>
      <c r="E42" s="571">
        <f t="shared" si="6"/>
        <v>4288.75</v>
      </c>
    </row>
    <row r="43" ht="15.75" customHeight="1">
      <c r="A43" s="566" t="s">
        <v>607</v>
      </c>
      <c r="B43" s="574">
        <f t="shared" ref="B43:D43" si="8">(((B39)+(B40))+(B41))+(B42)</f>
        <v>0</v>
      </c>
      <c r="C43" s="575">
        <f t="shared" si="8"/>
        <v>11012.93</v>
      </c>
      <c r="D43" s="574">
        <f t="shared" si="8"/>
        <v>0</v>
      </c>
      <c r="E43" s="574">
        <f t="shared" si="6"/>
        <v>11012.93</v>
      </c>
    </row>
    <row r="44" ht="15.75" customHeight="1">
      <c r="A44" s="566" t="s">
        <v>608</v>
      </c>
      <c r="B44" s="569"/>
      <c r="C44" s="570"/>
      <c r="D44" s="569"/>
      <c r="E44" s="571">
        <f t="shared" si="6"/>
        <v>0</v>
      </c>
    </row>
    <row r="45" ht="15.75" customHeight="1">
      <c r="A45" s="566" t="s">
        <v>609</v>
      </c>
      <c r="B45" s="569"/>
      <c r="C45" s="572">
        <f>4026</f>
        <v>4026</v>
      </c>
      <c r="D45" s="569"/>
      <c r="E45" s="571">
        <f t="shared" si="6"/>
        <v>4026</v>
      </c>
    </row>
    <row r="46" ht="15.75" customHeight="1">
      <c r="A46" s="566" t="s">
        <v>610</v>
      </c>
      <c r="B46" s="569"/>
      <c r="C46" s="572">
        <f>5640</f>
        <v>5640</v>
      </c>
      <c r="D46" s="569"/>
      <c r="E46" s="571">
        <f t="shared" si="6"/>
        <v>5640</v>
      </c>
    </row>
    <row r="47" ht="15.75" customHeight="1">
      <c r="A47" s="566" t="s">
        <v>611</v>
      </c>
      <c r="B47" s="569"/>
      <c r="C47" s="572">
        <f>13748.19</f>
        <v>13748.19</v>
      </c>
      <c r="D47" s="569"/>
      <c r="E47" s="571">
        <f t="shared" si="6"/>
        <v>13748.19</v>
      </c>
    </row>
    <row r="48" ht="15.75" customHeight="1">
      <c r="A48" s="566" t="s">
        <v>612</v>
      </c>
      <c r="B48" s="574">
        <f t="shared" ref="B48:D48" si="9">(((B44)+(B45))+(B46))+(B47)</f>
        <v>0</v>
      </c>
      <c r="C48" s="575">
        <f t="shared" si="9"/>
        <v>23414.19</v>
      </c>
      <c r="D48" s="574">
        <f t="shared" si="9"/>
        <v>0</v>
      </c>
      <c r="E48" s="574">
        <f t="shared" si="6"/>
        <v>23414.19</v>
      </c>
    </row>
    <row r="49" ht="15.75" customHeight="1">
      <c r="A49" s="566" t="s">
        <v>613</v>
      </c>
      <c r="B49" s="569"/>
      <c r="C49" s="570"/>
      <c r="D49" s="569"/>
      <c r="E49" s="571">
        <f t="shared" si="6"/>
        <v>0</v>
      </c>
    </row>
    <row r="50" ht="15.75" customHeight="1">
      <c r="A50" s="566" t="s">
        <v>614</v>
      </c>
      <c r="B50" s="569"/>
      <c r="C50" s="572">
        <f>2199.5</f>
        <v>2199.5</v>
      </c>
      <c r="D50" s="569"/>
      <c r="E50" s="571">
        <f t="shared" si="6"/>
        <v>2199.5</v>
      </c>
    </row>
    <row r="51" ht="15.75" customHeight="1">
      <c r="A51" s="566" t="s">
        <v>615</v>
      </c>
      <c r="B51" s="569"/>
      <c r="C51" s="572">
        <f>14794.67</f>
        <v>14794.67</v>
      </c>
      <c r="D51" s="569"/>
      <c r="E51" s="571">
        <f t="shared" si="6"/>
        <v>14794.67</v>
      </c>
    </row>
    <row r="52" ht="15.75" customHeight="1">
      <c r="A52" s="566" t="s">
        <v>616</v>
      </c>
      <c r="B52" s="574">
        <f t="shared" ref="B52:D52" si="10">((B49)+(B50))+(B51)</f>
        <v>0</v>
      </c>
      <c r="C52" s="575">
        <f t="shared" si="10"/>
        <v>16994.17</v>
      </c>
      <c r="D52" s="574">
        <f t="shared" si="10"/>
        <v>0</v>
      </c>
      <c r="E52" s="574">
        <f t="shared" si="6"/>
        <v>16994.17</v>
      </c>
    </row>
    <row r="53" ht="15.75" customHeight="1">
      <c r="A53" s="566" t="s">
        <v>617</v>
      </c>
      <c r="B53" s="569"/>
      <c r="C53" s="570"/>
      <c r="D53" s="569"/>
      <c r="E53" s="571">
        <f t="shared" si="6"/>
        <v>0</v>
      </c>
    </row>
    <row r="54" ht="15.75" customHeight="1">
      <c r="A54" s="566" t="s">
        <v>618</v>
      </c>
      <c r="B54" s="569"/>
      <c r="C54" s="572">
        <f>0</f>
        <v>0</v>
      </c>
      <c r="D54" s="569"/>
      <c r="E54" s="571">
        <f t="shared" si="6"/>
        <v>0</v>
      </c>
    </row>
    <row r="55" ht="15.75" customHeight="1">
      <c r="A55" s="566" t="s">
        <v>619</v>
      </c>
      <c r="B55" s="569"/>
      <c r="C55" s="572">
        <f>635</f>
        <v>635</v>
      </c>
      <c r="D55" s="569"/>
      <c r="E55" s="571">
        <f t="shared" si="6"/>
        <v>635</v>
      </c>
    </row>
    <row r="56" ht="15.75" customHeight="1">
      <c r="A56" s="566" t="s">
        <v>620</v>
      </c>
      <c r="B56" s="569"/>
      <c r="C56" s="572">
        <f>1817.51</f>
        <v>1817.51</v>
      </c>
      <c r="D56" s="569"/>
      <c r="E56" s="571">
        <f t="shared" si="6"/>
        <v>1817.51</v>
      </c>
    </row>
    <row r="57" ht="15.75" customHeight="1">
      <c r="A57" s="566" t="s">
        <v>621</v>
      </c>
      <c r="B57" s="574">
        <f t="shared" ref="B57:D57" si="11">(((B53)+(B54))+(B55))+(B56)</f>
        <v>0</v>
      </c>
      <c r="C57" s="575">
        <f t="shared" si="11"/>
        <v>2452.51</v>
      </c>
      <c r="D57" s="574">
        <f t="shared" si="11"/>
        <v>0</v>
      </c>
      <c r="E57" s="574">
        <f t="shared" si="6"/>
        <v>2452.51</v>
      </c>
    </row>
    <row r="58" ht="15.75" customHeight="1">
      <c r="A58" s="566" t="s">
        <v>622</v>
      </c>
      <c r="B58" s="569"/>
      <c r="C58" s="572">
        <f>3524.46</f>
        <v>3524.46</v>
      </c>
      <c r="D58" s="569"/>
      <c r="E58" s="571">
        <f t="shared" si="6"/>
        <v>3524.46</v>
      </c>
    </row>
    <row r="59" ht="15.75" customHeight="1">
      <c r="A59" s="566" t="s">
        <v>623</v>
      </c>
      <c r="B59" s="574">
        <f t="shared" ref="B59:D59" si="12">(((((((B30)+(B31))+(B38))+(B43))+(B48))+(B52))+(B57))+(B58)</f>
        <v>0</v>
      </c>
      <c r="C59" s="575">
        <f t="shared" si="12"/>
        <v>177932.71</v>
      </c>
      <c r="D59" s="574">
        <f t="shared" si="12"/>
        <v>0</v>
      </c>
      <c r="E59" s="574">
        <f t="shared" si="6"/>
        <v>177932.71</v>
      </c>
    </row>
    <row r="60" ht="15.75" customHeight="1">
      <c r="A60" s="566" t="s">
        <v>624</v>
      </c>
      <c r="B60" s="569"/>
      <c r="C60" s="570"/>
      <c r="D60" s="569"/>
      <c r="E60" s="571">
        <f t="shared" si="6"/>
        <v>0</v>
      </c>
    </row>
    <row r="61" ht="15.75" customHeight="1">
      <c r="A61" s="566" t="s">
        <v>625</v>
      </c>
      <c r="B61" s="569"/>
      <c r="C61" s="570"/>
      <c r="D61" s="569"/>
      <c r="E61" s="571">
        <f t="shared" si="6"/>
        <v>0</v>
      </c>
    </row>
    <row r="62" ht="15.75" customHeight="1">
      <c r="A62" s="566" t="s">
        <v>626</v>
      </c>
      <c r="B62" s="571">
        <f>-28220.71</f>
        <v>-28220.71</v>
      </c>
      <c r="C62" s="570"/>
      <c r="D62" s="569"/>
      <c r="E62" s="571">
        <f t="shared" si="6"/>
        <v>-28220.71</v>
      </c>
    </row>
    <row r="63" ht="15.75" customHeight="1">
      <c r="A63" s="566" t="s">
        <v>627</v>
      </c>
      <c r="B63" s="576">
        <f>64021.72</f>
        <v>64021.72</v>
      </c>
      <c r="C63" s="570"/>
      <c r="D63" s="569"/>
      <c r="E63" s="571">
        <f t="shared" si="6"/>
        <v>64021.72</v>
      </c>
    </row>
    <row r="64" ht="15.75" customHeight="1">
      <c r="A64" s="566" t="s">
        <v>628</v>
      </c>
      <c r="B64" s="571">
        <f>129701.7</f>
        <v>129701.7</v>
      </c>
      <c r="C64" s="570"/>
      <c r="D64" s="569"/>
      <c r="E64" s="571">
        <f t="shared" si="6"/>
        <v>129701.7</v>
      </c>
    </row>
    <row r="65" ht="15.75" customHeight="1">
      <c r="A65" s="566" t="s">
        <v>629</v>
      </c>
      <c r="B65" s="574">
        <f t="shared" ref="B65:D65" si="13">(((B61)+(B62))+(B63))+(B64)</f>
        <v>165502.71</v>
      </c>
      <c r="C65" s="575">
        <f t="shared" si="13"/>
        <v>0</v>
      </c>
      <c r="D65" s="574">
        <f t="shared" si="13"/>
        <v>0</v>
      </c>
      <c r="E65" s="574">
        <f t="shared" si="6"/>
        <v>165502.71</v>
      </c>
    </row>
    <row r="66" ht="15.75" customHeight="1">
      <c r="A66" s="566" t="s">
        <v>630</v>
      </c>
      <c r="B66" s="569"/>
      <c r="C66" s="570"/>
      <c r="D66" s="569"/>
      <c r="E66" s="571">
        <f t="shared" si="6"/>
        <v>0</v>
      </c>
    </row>
    <row r="67" ht="15.75" customHeight="1">
      <c r="A67" s="566" t="s">
        <v>631</v>
      </c>
      <c r="B67" s="571">
        <f>1754.57</f>
        <v>1754.57</v>
      </c>
      <c r="C67" s="570"/>
      <c r="D67" s="569"/>
      <c r="E67" s="571">
        <f t="shared" si="6"/>
        <v>1754.57</v>
      </c>
    </row>
    <row r="68" ht="15.75" customHeight="1">
      <c r="A68" s="566" t="s">
        <v>632</v>
      </c>
      <c r="B68" s="576">
        <f>20387.88</f>
        <v>20387.88</v>
      </c>
      <c r="C68" s="570"/>
      <c r="D68" s="569"/>
      <c r="E68" s="571">
        <f t="shared" si="6"/>
        <v>20387.88</v>
      </c>
    </row>
    <row r="69" ht="15.75" customHeight="1">
      <c r="A69" s="566" t="s">
        <v>633</v>
      </c>
      <c r="B69" s="571">
        <f>19236</f>
        <v>19236</v>
      </c>
      <c r="C69" s="570"/>
      <c r="D69" s="569"/>
      <c r="E69" s="571">
        <f t="shared" si="6"/>
        <v>19236</v>
      </c>
    </row>
    <row r="70" ht="15.75" customHeight="1">
      <c r="A70" s="566" t="s">
        <v>634</v>
      </c>
      <c r="B70" s="574">
        <f t="shared" ref="B70:D70" si="14">(((B66)+(B67))+(B68))+(B69)</f>
        <v>41378.45</v>
      </c>
      <c r="C70" s="575">
        <f t="shared" si="14"/>
        <v>0</v>
      </c>
      <c r="D70" s="574">
        <f t="shared" si="14"/>
        <v>0</v>
      </c>
      <c r="E70" s="574">
        <f t="shared" si="6"/>
        <v>41378.45</v>
      </c>
    </row>
    <row r="71" ht="15.75" customHeight="1">
      <c r="A71" s="566" t="s">
        <v>635</v>
      </c>
      <c r="B71" s="571">
        <f>7560.29</f>
        <v>7560.29</v>
      </c>
      <c r="C71" s="570"/>
      <c r="D71" s="569"/>
      <c r="E71" s="571">
        <f t="shared" si="6"/>
        <v>7560.29</v>
      </c>
    </row>
    <row r="72" ht="15.75" customHeight="1">
      <c r="A72" s="566" t="s">
        <v>636</v>
      </c>
      <c r="B72" s="569"/>
      <c r="C72" s="570"/>
      <c r="D72" s="569"/>
      <c r="E72" s="571">
        <f t="shared" si="6"/>
        <v>0</v>
      </c>
    </row>
    <row r="73" ht="15.75" customHeight="1">
      <c r="A73" s="566" t="s">
        <v>637</v>
      </c>
      <c r="B73" s="571">
        <f>19139.37</f>
        <v>19139.37</v>
      </c>
      <c r="C73" s="570"/>
      <c r="D73" s="569"/>
      <c r="E73" s="571">
        <f t="shared" si="6"/>
        <v>19139.37</v>
      </c>
    </row>
    <row r="74" ht="15.75" customHeight="1">
      <c r="A74" s="566" t="s">
        <v>638</v>
      </c>
      <c r="B74" s="571">
        <f>27586.5</f>
        <v>27586.5</v>
      </c>
      <c r="C74" s="570"/>
      <c r="D74" s="569"/>
      <c r="E74" s="571">
        <f t="shared" si="6"/>
        <v>27586.5</v>
      </c>
    </row>
    <row r="75" ht="15.75" customHeight="1">
      <c r="A75" s="566" t="s">
        <v>639</v>
      </c>
      <c r="B75" s="571">
        <f>-10241.09</f>
        <v>-10241.09</v>
      </c>
      <c r="C75" s="570"/>
      <c r="D75" s="569"/>
      <c r="E75" s="571">
        <f t="shared" si="6"/>
        <v>-10241.09</v>
      </c>
    </row>
    <row r="76" ht="15.75" customHeight="1">
      <c r="A76" s="566" t="s">
        <v>640</v>
      </c>
      <c r="B76" s="574">
        <f t="shared" ref="B76:D76" si="15">(((B72)+(B73))+(B74))+(B75)</f>
        <v>36484.78</v>
      </c>
      <c r="C76" s="575">
        <f t="shared" si="15"/>
        <v>0</v>
      </c>
      <c r="D76" s="574">
        <f t="shared" si="15"/>
        <v>0</v>
      </c>
      <c r="E76" s="574">
        <f t="shared" si="6"/>
        <v>36484.78</v>
      </c>
    </row>
    <row r="77" ht="15.75" customHeight="1">
      <c r="A77" s="566" t="s">
        <v>641</v>
      </c>
      <c r="B77" s="576">
        <f>5615.4</f>
        <v>5615.4</v>
      </c>
      <c r="C77" s="572">
        <f>31</f>
        <v>31</v>
      </c>
      <c r="D77" s="569"/>
      <c r="E77" s="571">
        <f t="shared" si="6"/>
        <v>5646.4</v>
      </c>
    </row>
    <row r="78" ht="15.75" customHeight="1">
      <c r="A78" s="566" t="s">
        <v>642</v>
      </c>
      <c r="B78" s="571">
        <f>8309.79</f>
        <v>8309.79</v>
      </c>
      <c r="C78" s="570"/>
      <c r="D78" s="569"/>
      <c r="E78" s="571">
        <f t="shared" si="6"/>
        <v>8309.79</v>
      </c>
    </row>
    <row r="79" ht="15.75" customHeight="1">
      <c r="A79" s="566" t="s">
        <v>643</v>
      </c>
      <c r="B79" s="571">
        <f>-1080.71</f>
        <v>-1080.71</v>
      </c>
      <c r="C79" s="570"/>
      <c r="D79" s="569"/>
      <c r="E79" s="571">
        <f t="shared" si="6"/>
        <v>-1080.71</v>
      </c>
    </row>
    <row r="80" ht="15.75" customHeight="1">
      <c r="A80" s="566" t="s">
        <v>644</v>
      </c>
      <c r="B80" s="574">
        <f t="shared" ref="B80:D80" si="16">(B78)+(B79)</f>
        <v>7229.08</v>
      </c>
      <c r="C80" s="575">
        <f t="shared" si="16"/>
        <v>0</v>
      </c>
      <c r="D80" s="574">
        <f t="shared" si="16"/>
        <v>0</v>
      </c>
      <c r="E80" s="574">
        <f t="shared" si="6"/>
        <v>7229.08</v>
      </c>
    </row>
    <row r="81" ht="15.75" customHeight="1">
      <c r="A81" s="566" t="s">
        <v>645</v>
      </c>
      <c r="B81" s="571">
        <f>4023.44</f>
        <v>4023.44</v>
      </c>
      <c r="C81" s="570"/>
      <c r="D81" s="569"/>
      <c r="E81" s="571">
        <f t="shared" si="6"/>
        <v>4023.44</v>
      </c>
    </row>
    <row r="82" ht="15.75" customHeight="1">
      <c r="A82" s="566" t="s">
        <v>646</v>
      </c>
      <c r="B82" s="571">
        <f>-2850.5</f>
        <v>-2850.5</v>
      </c>
      <c r="C82" s="570"/>
      <c r="D82" s="569"/>
      <c r="E82" s="571">
        <f t="shared" si="6"/>
        <v>-2850.5</v>
      </c>
    </row>
    <row r="83" ht="15.75" customHeight="1">
      <c r="A83" s="566" t="s">
        <v>647</v>
      </c>
      <c r="B83" s="574">
        <f t="shared" ref="B83:D83" si="17">(B81)+(B82)</f>
        <v>1172.94</v>
      </c>
      <c r="C83" s="575">
        <f t="shared" si="17"/>
        <v>0</v>
      </c>
      <c r="D83" s="574">
        <f t="shared" si="17"/>
        <v>0</v>
      </c>
      <c r="E83" s="574">
        <f t="shared" si="6"/>
        <v>1172.94</v>
      </c>
    </row>
    <row r="84" ht="15.75" customHeight="1">
      <c r="A84" s="566" t="s">
        <v>648</v>
      </c>
      <c r="B84" s="569"/>
      <c r="C84" s="570"/>
      <c r="D84" s="569"/>
      <c r="E84" s="571">
        <f t="shared" si="6"/>
        <v>0</v>
      </c>
    </row>
    <row r="85" ht="15.75" customHeight="1">
      <c r="A85" s="566" t="s">
        <v>649</v>
      </c>
      <c r="B85" s="571">
        <f>-21978.24</f>
        <v>-21978.24</v>
      </c>
      <c r="C85" s="570"/>
      <c r="D85" s="569"/>
      <c r="E85" s="571">
        <f t="shared" si="6"/>
        <v>-21978.24</v>
      </c>
    </row>
    <row r="86" ht="15.75" customHeight="1">
      <c r="A86" s="566" t="s">
        <v>650</v>
      </c>
      <c r="B86" s="576">
        <f>20569.64</f>
        <v>20569.64</v>
      </c>
      <c r="C86" s="570"/>
      <c r="D86" s="569"/>
      <c r="E86" s="571">
        <f t="shared" si="6"/>
        <v>20569.64</v>
      </c>
    </row>
    <row r="87" ht="15.75" customHeight="1">
      <c r="A87" s="566" t="s">
        <v>651</v>
      </c>
      <c r="B87" s="571">
        <f>35350</f>
        <v>35350</v>
      </c>
      <c r="C87" s="570"/>
      <c r="D87" s="569"/>
      <c r="E87" s="571">
        <f t="shared" si="6"/>
        <v>35350</v>
      </c>
    </row>
    <row r="88" ht="15.75" customHeight="1">
      <c r="A88" s="566" t="s">
        <v>652</v>
      </c>
      <c r="B88" s="574">
        <f t="shared" ref="B88:D88" si="18">(((B84)+(B85))+(B86))+(B87)</f>
        <v>33941.4</v>
      </c>
      <c r="C88" s="575">
        <f t="shared" si="18"/>
        <v>0</v>
      </c>
      <c r="D88" s="574">
        <f t="shared" si="18"/>
        <v>0</v>
      </c>
      <c r="E88" s="574">
        <f t="shared" si="6"/>
        <v>33941.4</v>
      </c>
    </row>
    <row r="89" ht="15.75" customHeight="1">
      <c r="A89" s="566" t="s">
        <v>653</v>
      </c>
      <c r="B89" s="569"/>
      <c r="C89" s="570"/>
      <c r="D89" s="569"/>
      <c r="E89" s="571">
        <f t="shared" si="6"/>
        <v>0</v>
      </c>
    </row>
    <row r="90" ht="15.75" customHeight="1">
      <c r="A90" s="566" t="s">
        <v>654</v>
      </c>
      <c r="B90" s="571">
        <f>-463.34</f>
        <v>-463.34</v>
      </c>
      <c r="C90" s="570"/>
      <c r="D90" s="569"/>
      <c r="E90" s="571">
        <f t="shared" si="6"/>
        <v>-463.34</v>
      </c>
    </row>
    <row r="91" ht="15.75" customHeight="1">
      <c r="A91" s="566" t="s">
        <v>655</v>
      </c>
      <c r="B91" s="576">
        <f>916.15</f>
        <v>916.15</v>
      </c>
      <c r="C91" s="570"/>
      <c r="D91" s="569"/>
      <c r="E91" s="571">
        <f t="shared" si="6"/>
        <v>916.15</v>
      </c>
    </row>
    <row r="92" ht="15.75" customHeight="1">
      <c r="A92" s="566" t="s">
        <v>656</v>
      </c>
      <c r="B92" s="571">
        <f>5101.3</f>
        <v>5101.3</v>
      </c>
      <c r="C92" s="570"/>
      <c r="D92" s="569"/>
      <c r="E92" s="571">
        <f t="shared" si="6"/>
        <v>5101.3</v>
      </c>
    </row>
    <row r="93" ht="15.75" customHeight="1">
      <c r="A93" s="566" t="s">
        <v>657</v>
      </c>
      <c r="B93" s="574">
        <f t="shared" ref="B93:D93" si="19">(((B89)+(B90))+(B91))+(B92)</f>
        <v>5554.11</v>
      </c>
      <c r="C93" s="575">
        <f t="shared" si="19"/>
        <v>0</v>
      </c>
      <c r="D93" s="574">
        <f t="shared" si="19"/>
        <v>0</v>
      </c>
      <c r="E93" s="574">
        <f t="shared" si="6"/>
        <v>5554.11</v>
      </c>
    </row>
    <row r="94" ht="15.75" customHeight="1">
      <c r="A94" s="566" t="s">
        <v>658</v>
      </c>
      <c r="B94" s="574">
        <f t="shared" ref="B94:D94" si="20">(((((((((B60)+(B65))+(B70))+(B71))+(B76))+(B77))+(B80))+(B83))+(B88))+(B93)</f>
        <v>304439.16</v>
      </c>
      <c r="C94" s="575">
        <f t="shared" si="20"/>
        <v>31</v>
      </c>
      <c r="D94" s="574">
        <f t="shared" si="20"/>
        <v>0</v>
      </c>
      <c r="E94" s="574">
        <f t="shared" si="6"/>
        <v>304470.16</v>
      </c>
    </row>
    <row r="95" ht="15.75" customHeight="1">
      <c r="A95" s="566" t="s">
        <v>659</v>
      </c>
      <c r="B95" s="574">
        <f t="shared" ref="B95:D95" si="21">(B59)+(B94)</f>
        <v>304439.16</v>
      </c>
      <c r="C95" s="575">
        <f t="shared" si="21"/>
        <v>177963.71</v>
      </c>
      <c r="D95" s="574">
        <f t="shared" si="21"/>
        <v>0</v>
      </c>
      <c r="E95" s="574">
        <f t="shared" si="6"/>
        <v>482402.87</v>
      </c>
    </row>
    <row r="96" ht="15.75" customHeight="1">
      <c r="A96" s="566" t="s">
        <v>456</v>
      </c>
      <c r="B96" s="574">
        <f t="shared" ref="B96:D96" si="22">(B28)-(B95)</f>
        <v>224843.94</v>
      </c>
      <c r="C96" s="575">
        <f t="shared" si="22"/>
        <v>49487.71</v>
      </c>
      <c r="D96" s="574">
        <f t="shared" si="22"/>
        <v>0</v>
      </c>
      <c r="E96" s="574">
        <f t="shared" si="6"/>
        <v>274331.65</v>
      </c>
    </row>
    <row r="97" ht="15.75" customHeight="1">
      <c r="A97" s="566" t="s">
        <v>660</v>
      </c>
      <c r="B97" s="569"/>
      <c r="C97" s="570"/>
      <c r="D97" s="569"/>
      <c r="E97" s="569"/>
    </row>
    <row r="98" ht="15.75" customHeight="1">
      <c r="A98" s="566" t="s">
        <v>661</v>
      </c>
      <c r="B98" s="569"/>
      <c r="C98" s="570"/>
      <c r="D98" s="569"/>
      <c r="E98" s="571">
        <f t="shared" ref="E98:E146" si="23">((B98)+(C98))+(D98)</f>
        <v>0</v>
      </c>
    </row>
    <row r="99" ht="15.75" customHeight="1">
      <c r="A99" s="566" t="s">
        <v>662</v>
      </c>
      <c r="B99" s="571">
        <f>3912.15</f>
        <v>3912.15</v>
      </c>
      <c r="C99" s="572">
        <f>8276.39</f>
        <v>8276.39</v>
      </c>
      <c r="D99" s="569"/>
      <c r="E99" s="571">
        <f t="shared" si="23"/>
        <v>12188.54</v>
      </c>
    </row>
    <row r="100" ht="15.75" customHeight="1">
      <c r="A100" s="566" t="s">
        <v>663</v>
      </c>
      <c r="B100" s="571">
        <f>5226.55</f>
        <v>5226.55</v>
      </c>
      <c r="C100" s="572">
        <f>21304.87</f>
        <v>21304.87</v>
      </c>
      <c r="D100" s="569"/>
      <c r="E100" s="571">
        <f t="shared" si="23"/>
        <v>26531.42</v>
      </c>
    </row>
    <row r="101" ht="15.75" customHeight="1">
      <c r="A101" s="566" t="s">
        <v>664</v>
      </c>
      <c r="B101" s="569"/>
      <c r="C101" s="572">
        <f>16923.02</f>
        <v>16923.02</v>
      </c>
      <c r="D101" s="569"/>
      <c r="E101" s="571">
        <f t="shared" si="23"/>
        <v>16923.02</v>
      </c>
    </row>
    <row r="102" ht="15.75" customHeight="1">
      <c r="A102" s="566" t="s">
        <v>665</v>
      </c>
      <c r="B102" s="569"/>
      <c r="C102" s="570"/>
      <c r="D102" s="569"/>
      <c r="E102" s="571">
        <f t="shared" si="23"/>
        <v>0</v>
      </c>
    </row>
    <row r="103" ht="15.75" customHeight="1">
      <c r="A103" s="566" t="s">
        <v>666</v>
      </c>
      <c r="B103" s="569"/>
      <c r="C103" s="572">
        <f>5128</f>
        <v>5128</v>
      </c>
      <c r="D103" s="569"/>
      <c r="E103" s="571">
        <f t="shared" si="23"/>
        <v>5128</v>
      </c>
    </row>
    <row r="104" ht="15.75" customHeight="1">
      <c r="A104" s="566" t="s">
        <v>667</v>
      </c>
      <c r="B104" s="574">
        <f t="shared" ref="B104:D104" si="24">(B102)+(B103)</f>
        <v>0</v>
      </c>
      <c r="C104" s="575">
        <f t="shared" si="24"/>
        <v>5128</v>
      </c>
      <c r="D104" s="574">
        <f t="shared" si="24"/>
        <v>0</v>
      </c>
      <c r="E104" s="574">
        <f t="shared" si="23"/>
        <v>5128</v>
      </c>
    </row>
    <row r="105" ht="15.75" customHeight="1">
      <c r="A105" s="566" t="s">
        <v>668</v>
      </c>
      <c r="B105" s="574">
        <f t="shared" ref="B105:D105" si="25">((((B98)+(B99))+(B100))+(B101))+(B104)</f>
        <v>9138.7</v>
      </c>
      <c r="C105" s="575">
        <f t="shared" si="25"/>
        <v>51632.28</v>
      </c>
      <c r="D105" s="574">
        <f t="shared" si="25"/>
        <v>0</v>
      </c>
      <c r="E105" s="574">
        <f t="shared" si="23"/>
        <v>60770.98</v>
      </c>
    </row>
    <row r="106" ht="15.75" customHeight="1">
      <c r="A106" s="566" t="s">
        <v>669</v>
      </c>
      <c r="B106" s="569"/>
      <c r="C106" s="570"/>
      <c r="D106" s="569"/>
      <c r="E106" s="571">
        <f t="shared" si="23"/>
        <v>0</v>
      </c>
    </row>
    <row r="107" ht="15.75" customHeight="1">
      <c r="A107" s="566" t="s">
        <v>670</v>
      </c>
      <c r="B107" s="571">
        <f>16096.56</f>
        <v>16096.56</v>
      </c>
      <c r="C107" s="572">
        <f>537</f>
        <v>537</v>
      </c>
      <c r="D107" s="569"/>
      <c r="E107" s="571">
        <f t="shared" si="23"/>
        <v>16633.56</v>
      </c>
    </row>
    <row r="108" ht="15.75" customHeight="1">
      <c r="A108" s="566" t="s">
        <v>671</v>
      </c>
      <c r="B108" s="569"/>
      <c r="C108" s="572">
        <f>0</f>
        <v>0</v>
      </c>
      <c r="D108" s="569"/>
      <c r="E108" s="571">
        <f t="shared" si="23"/>
        <v>0</v>
      </c>
    </row>
    <row r="109" ht="15.75" customHeight="1">
      <c r="A109" s="566" t="s">
        <v>672</v>
      </c>
      <c r="B109" s="571">
        <f>1119.28</f>
        <v>1119.28</v>
      </c>
      <c r="C109" s="570"/>
      <c r="D109" s="569"/>
      <c r="E109" s="571">
        <f t="shared" si="23"/>
        <v>1119.28</v>
      </c>
    </row>
    <row r="110" ht="15.75" customHeight="1">
      <c r="A110" s="566" t="s">
        <v>673</v>
      </c>
      <c r="B110" s="571">
        <f>2688.13</f>
        <v>2688.13</v>
      </c>
      <c r="C110" s="572">
        <f>14.99</f>
        <v>14.99</v>
      </c>
      <c r="D110" s="569"/>
      <c r="E110" s="571">
        <f t="shared" si="23"/>
        <v>2703.12</v>
      </c>
    </row>
    <row r="111" ht="15.75" customHeight="1">
      <c r="A111" s="566" t="s">
        <v>674</v>
      </c>
      <c r="B111" s="571">
        <f>18341</f>
        <v>18341</v>
      </c>
      <c r="C111" s="572">
        <f>598</f>
        <v>598</v>
      </c>
      <c r="D111" s="569"/>
      <c r="E111" s="571">
        <f t="shared" si="23"/>
        <v>18939</v>
      </c>
    </row>
    <row r="112" ht="15.75" customHeight="1">
      <c r="A112" s="566" t="s">
        <v>675</v>
      </c>
      <c r="B112" s="571">
        <f>1953.29</f>
        <v>1953.29</v>
      </c>
      <c r="C112" s="572">
        <f>425.57</f>
        <v>425.57</v>
      </c>
      <c r="D112" s="569"/>
      <c r="E112" s="571">
        <f t="shared" si="23"/>
        <v>2378.86</v>
      </c>
    </row>
    <row r="113" ht="15.75" customHeight="1">
      <c r="A113" s="566" t="s">
        <v>676</v>
      </c>
      <c r="B113" s="571">
        <f>472.88</f>
        <v>472.88</v>
      </c>
      <c r="C113" s="572">
        <f>76.3</f>
        <v>76.3</v>
      </c>
      <c r="D113" s="569"/>
      <c r="E113" s="571">
        <f t="shared" si="23"/>
        <v>549.18</v>
      </c>
    </row>
    <row r="114" ht="15.75" customHeight="1">
      <c r="A114" s="566" t="s">
        <v>677</v>
      </c>
      <c r="B114" s="571">
        <f>775.39</f>
        <v>775.39</v>
      </c>
      <c r="C114" s="572">
        <f>19.11</f>
        <v>19.11</v>
      </c>
      <c r="D114" s="569"/>
      <c r="E114" s="571">
        <f t="shared" si="23"/>
        <v>794.5</v>
      </c>
    </row>
    <row r="115" ht="15.75" customHeight="1">
      <c r="A115" s="566" t="s">
        <v>678</v>
      </c>
      <c r="B115" s="571">
        <f>8303.95</f>
        <v>8303.95</v>
      </c>
      <c r="C115" s="570"/>
      <c r="D115" s="569"/>
      <c r="E115" s="571">
        <f t="shared" si="23"/>
        <v>8303.95</v>
      </c>
    </row>
    <row r="116" ht="15.75" customHeight="1">
      <c r="A116" s="566" t="s">
        <v>679</v>
      </c>
      <c r="B116" s="571">
        <f>1995.99</f>
        <v>1995.99</v>
      </c>
      <c r="C116" s="570"/>
      <c r="D116" s="569"/>
      <c r="E116" s="571">
        <f t="shared" si="23"/>
        <v>1995.99</v>
      </c>
    </row>
    <row r="117" ht="15.75" customHeight="1">
      <c r="A117" s="566" t="s">
        <v>680</v>
      </c>
      <c r="B117" s="571">
        <f>940.22</f>
        <v>940.22</v>
      </c>
      <c r="C117" s="572">
        <f>90</f>
        <v>90</v>
      </c>
      <c r="D117" s="569"/>
      <c r="E117" s="571">
        <f t="shared" si="23"/>
        <v>1030.22</v>
      </c>
    </row>
    <row r="118" ht="15.75" customHeight="1">
      <c r="A118" s="566" t="s">
        <v>681</v>
      </c>
      <c r="B118" s="574">
        <f t="shared" ref="B118:D118" si="26">(((((((((((B106)+(B107))+(B108))+(B109))+(B110))+(B111))+(B112))+(B113))+(B114))+(B115))+(B116))+(B117)</f>
        <v>52686.69</v>
      </c>
      <c r="C118" s="575">
        <f t="shared" si="26"/>
        <v>1760.97</v>
      </c>
      <c r="D118" s="574">
        <f t="shared" si="26"/>
        <v>0</v>
      </c>
      <c r="E118" s="574">
        <f t="shared" si="23"/>
        <v>54447.66</v>
      </c>
    </row>
    <row r="119" ht="15.75" customHeight="1">
      <c r="A119" s="566" t="s">
        <v>682</v>
      </c>
      <c r="B119" s="569"/>
      <c r="C119" s="570"/>
      <c r="D119" s="569"/>
      <c r="E119" s="571">
        <f t="shared" si="23"/>
        <v>0</v>
      </c>
    </row>
    <row r="120" ht="15.75" customHeight="1">
      <c r="A120" s="566" t="s">
        <v>683</v>
      </c>
      <c r="B120" s="571">
        <f>421.98</f>
        <v>421.98</v>
      </c>
      <c r="C120" s="572">
        <f>588</f>
        <v>588</v>
      </c>
      <c r="D120" s="569"/>
      <c r="E120" s="571">
        <f t="shared" si="23"/>
        <v>1009.98</v>
      </c>
    </row>
    <row r="121" ht="15.75" customHeight="1">
      <c r="A121" s="566" t="s">
        <v>684</v>
      </c>
      <c r="B121" s="569"/>
      <c r="C121" s="570"/>
      <c r="D121" s="569"/>
      <c r="E121" s="571">
        <f t="shared" si="23"/>
        <v>0</v>
      </c>
    </row>
    <row r="122" ht="15.75" customHeight="1">
      <c r="A122" s="566" t="s">
        <v>685</v>
      </c>
      <c r="B122" s="571">
        <f>64</f>
        <v>64</v>
      </c>
      <c r="C122" s="572">
        <f>220</f>
        <v>220</v>
      </c>
      <c r="D122" s="569"/>
      <c r="E122" s="571">
        <f t="shared" si="23"/>
        <v>284</v>
      </c>
    </row>
    <row r="123" ht="15.75" customHeight="1">
      <c r="A123" s="566" t="s">
        <v>686</v>
      </c>
      <c r="B123" s="571">
        <f>944.23</f>
        <v>944.23</v>
      </c>
      <c r="C123" s="572">
        <f>2641.2</f>
        <v>2641.2</v>
      </c>
      <c r="D123" s="571">
        <f>0</f>
        <v>0</v>
      </c>
      <c r="E123" s="571">
        <f t="shared" si="23"/>
        <v>3585.43</v>
      </c>
    </row>
    <row r="124" ht="15.75" customHeight="1">
      <c r="A124" s="566" t="s">
        <v>687</v>
      </c>
      <c r="B124" s="571">
        <f>18763.95</f>
        <v>18763.95</v>
      </c>
      <c r="C124" s="572">
        <f>23657.18</f>
        <v>23657.18</v>
      </c>
      <c r="D124" s="569"/>
      <c r="E124" s="571">
        <f t="shared" si="23"/>
        <v>42421.13</v>
      </c>
    </row>
    <row r="125" ht="15.75" customHeight="1">
      <c r="A125" s="566" t="s">
        <v>688</v>
      </c>
      <c r="B125" s="574">
        <f t="shared" ref="B125:D125" si="27">(((B121)+(B122))+(B123))+(B124)</f>
        <v>19772.18</v>
      </c>
      <c r="C125" s="575">
        <f t="shared" si="27"/>
        <v>26518.38</v>
      </c>
      <c r="D125" s="574">
        <f t="shared" si="27"/>
        <v>0</v>
      </c>
      <c r="E125" s="574">
        <f t="shared" si="23"/>
        <v>46290.56</v>
      </c>
    </row>
    <row r="126" ht="15.75" customHeight="1">
      <c r="A126" s="566" t="s">
        <v>689</v>
      </c>
      <c r="B126" s="574">
        <f t="shared" ref="B126:D126" si="28">((B119)+(B120))+(B125)</f>
        <v>20194.16</v>
      </c>
      <c r="C126" s="575">
        <f t="shared" si="28"/>
        <v>27106.38</v>
      </c>
      <c r="D126" s="574">
        <f t="shared" si="28"/>
        <v>0</v>
      </c>
      <c r="E126" s="574">
        <f t="shared" si="23"/>
        <v>47300.54</v>
      </c>
    </row>
    <row r="127" ht="15.75" customHeight="1">
      <c r="A127" s="566" t="s">
        <v>690</v>
      </c>
      <c r="B127" s="569"/>
      <c r="C127" s="570"/>
      <c r="D127" s="569"/>
      <c r="E127" s="571">
        <f t="shared" si="23"/>
        <v>0</v>
      </c>
    </row>
    <row r="128" ht="15.75" customHeight="1">
      <c r="A128" s="566" t="s">
        <v>691</v>
      </c>
      <c r="B128" s="569"/>
      <c r="C128" s="572">
        <f>133.4</f>
        <v>133.4</v>
      </c>
      <c r="D128" s="569"/>
      <c r="E128" s="571">
        <f t="shared" si="23"/>
        <v>133.4</v>
      </c>
    </row>
    <row r="129" ht="15.75" customHeight="1">
      <c r="A129" s="566" t="s">
        <v>692</v>
      </c>
      <c r="B129" s="569"/>
      <c r="C129" s="572">
        <f>565.09</f>
        <v>565.09</v>
      </c>
      <c r="D129" s="569"/>
      <c r="E129" s="571">
        <f t="shared" si="23"/>
        <v>565.09</v>
      </c>
    </row>
    <row r="130" ht="15.75" customHeight="1">
      <c r="A130" s="566" t="s">
        <v>693</v>
      </c>
      <c r="B130" s="571">
        <f>1603.51</f>
        <v>1603.51</v>
      </c>
      <c r="C130" s="570"/>
      <c r="D130" s="569"/>
      <c r="E130" s="571">
        <f t="shared" si="23"/>
        <v>1603.51</v>
      </c>
    </row>
    <row r="131" ht="15.75" customHeight="1">
      <c r="A131" s="566" t="s">
        <v>694</v>
      </c>
      <c r="B131" s="571">
        <f>3346.49</f>
        <v>3346.49</v>
      </c>
      <c r="C131" s="572">
        <f>6536.41</f>
        <v>6536.41</v>
      </c>
      <c r="D131" s="569"/>
      <c r="E131" s="571">
        <f t="shared" si="23"/>
        <v>9882.9</v>
      </c>
    </row>
    <row r="132" ht="15.75" customHeight="1">
      <c r="A132" s="566" t="s">
        <v>695</v>
      </c>
      <c r="B132" s="571">
        <f>513</f>
        <v>513</v>
      </c>
      <c r="C132" s="572">
        <f>155.89</f>
        <v>155.89</v>
      </c>
      <c r="D132" s="569"/>
      <c r="E132" s="571">
        <f t="shared" si="23"/>
        <v>668.89</v>
      </c>
    </row>
    <row r="133" ht="15.75" customHeight="1">
      <c r="A133" s="566" t="s">
        <v>696</v>
      </c>
      <c r="B133" s="571">
        <f>13853.97</f>
        <v>13853.97</v>
      </c>
      <c r="C133" s="570"/>
      <c r="D133" s="569"/>
      <c r="E133" s="571">
        <f t="shared" si="23"/>
        <v>13853.97</v>
      </c>
    </row>
    <row r="134" ht="15.75" customHeight="1">
      <c r="A134" s="566" t="s">
        <v>697</v>
      </c>
      <c r="B134" s="569"/>
      <c r="C134" s="570"/>
      <c r="D134" s="569"/>
      <c r="E134" s="571">
        <f t="shared" si="23"/>
        <v>0</v>
      </c>
    </row>
    <row r="135" ht="15.75" customHeight="1">
      <c r="A135" s="566" t="s">
        <v>698</v>
      </c>
      <c r="B135" s="571">
        <f>6854.34</f>
        <v>6854.34</v>
      </c>
      <c r="C135" s="572">
        <f>6661.83</f>
        <v>6661.83</v>
      </c>
      <c r="D135" s="569"/>
      <c r="E135" s="571">
        <f t="shared" si="23"/>
        <v>13516.17</v>
      </c>
    </row>
    <row r="136" ht="15.75" customHeight="1">
      <c r="A136" s="566" t="s">
        <v>699</v>
      </c>
      <c r="B136" s="571">
        <f>1109.54</f>
        <v>1109.54</v>
      </c>
      <c r="C136" s="572">
        <f>3686.04</f>
        <v>3686.04</v>
      </c>
      <c r="D136" s="569"/>
      <c r="E136" s="571">
        <f t="shared" si="23"/>
        <v>4795.58</v>
      </c>
    </row>
    <row r="137" ht="15.75" customHeight="1">
      <c r="A137" s="566" t="s">
        <v>700</v>
      </c>
      <c r="B137" s="569"/>
      <c r="C137" s="572">
        <f>2788.91</f>
        <v>2788.91</v>
      </c>
      <c r="D137" s="569"/>
      <c r="E137" s="571">
        <f t="shared" si="23"/>
        <v>2788.91</v>
      </c>
    </row>
    <row r="138" ht="15.75" customHeight="1">
      <c r="A138" s="566" t="s">
        <v>701</v>
      </c>
      <c r="B138" s="571">
        <f>127.31</f>
        <v>127.31</v>
      </c>
      <c r="C138" s="572">
        <f>1786.54</f>
        <v>1786.54</v>
      </c>
      <c r="D138" s="569"/>
      <c r="E138" s="571">
        <f t="shared" si="23"/>
        <v>1913.85</v>
      </c>
    </row>
    <row r="139" ht="15.75" customHeight="1">
      <c r="A139" s="566" t="s">
        <v>702</v>
      </c>
      <c r="B139" s="574">
        <f t="shared" ref="B139:D139" si="29">((((B134)+(B135))+(B136))+(B137))+(B138)</f>
        <v>8091.19</v>
      </c>
      <c r="C139" s="575">
        <f t="shared" si="29"/>
        <v>14923.32</v>
      </c>
      <c r="D139" s="574">
        <f t="shared" si="29"/>
        <v>0</v>
      </c>
      <c r="E139" s="574">
        <f t="shared" si="23"/>
        <v>23014.51</v>
      </c>
    </row>
    <row r="140" ht="15.75" customHeight="1">
      <c r="A140" s="566" t="s">
        <v>703</v>
      </c>
      <c r="B140" s="569"/>
      <c r="C140" s="572">
        <f>1819.85</f>
        <v>1819.85</v>
      </c>
      <c r="D140" s="569"/>
      <c r="E140" s="571">
        <f t="shared" si="23"/>
        <v>1819.85</v>
      </c>
    </row>
    <row r="141" ht="15.75" customHeight="1">
      <c r="A141" s="566" t="s">
        <v>704</v>
      </c>
      <c r="B141" s="571">
        <f>90.68</f>
        <v>90.68</v>
      </c>
      <c r="C141" s="572">
        <f>193.78</f>
        <v>193.78</v>
      </c>
      <c r="D141" s="569"/>
      <c r="E141" s="571">
        <f t="shared" si="23"/>
        <v>284.46</v>
      </c>
    </row>
    <row r="142" ht="15.75" customHeight="1">
      <c r="A142" s="566" t="s">
        <v>705</v>
      </c>
      <c r="B142" s="569"/>
      <c r="C142" s="572">
        <f>220.35</f>
        <v>220.35</v>
      </c>
      <c r="D142" s="569"/>
      <c r="E142" s="571">
        <f t="shared" si="23"/>
        <v>220.35</v>
      </c>
    </row>
    <row r="143" ht="15.75" customHeight="1">
      <c r="A143" s="566" t="s">
        <v>706</v>
      </c>
      <c r="B143" s="571">
        <f>3643.78</f>
        <v>3643.78</v>
      </c>
      <c r="C143" s="572">
        <f>2867.07</f>
        <v>2867.07</v>
      </c>
      <c r="D143" s="569"/>
      <c r="E143" s="571">
        <f t="shared" si="23"/>
        <v>6510.85</v>
      </c>
    </row>
    <row r="144" ht="15.75" customHeight="1">
      <c r="A144" s="566" t="s">
        <v>707</v>
      </c>
      <c r="B144" s="574">
        <f t="shared" ref="B144:D144" si="30">(((((((((((B127)+(B128))+(B129))+(B130))+(B131))+(B132))+(B133))+(B139))+(B140))+(B141))+(B142))+(B143)</f>
        <v>31142.62</v>
      </c>
      <c r="C144" s="575">
        <f t="shared" si="30"/>
        <v>27415.16</v>
      </c>
      <c r="D144" s="574">
        <f t="shared" si="30"/>
        <v>0</v>
      </c>
      <c r="E144" s="574">
        <f t="shared" si="23"/>
        <v>58557.78</v>
      </c>
    </row>
    <row r="145" ht="15.75" customHeight="1">
      <c r="A145" s="566" t="s">
        <v>708</v>
      </c>
      <c r="B145" s="574">
        <f t="shared" ref="B145:D145" si="31">(((B105)+(B118))+(B126))+(B144)</f>
        <v>113162.17</v>
      </c>
      <c r="C145" s="575">
        <f t="shared" si="31"/>
        <v>107914.79</v>
      </c>
      <c r="D145" s="574">
        <f t="shared" si="31"/>
        <v>0</v>
      </c>
      <c r="E145" s="574">
        <f t="shared" si="23"/>
        <v>221076.96</v>
      </c>
    </row>
    <row r="146" ht="15.75" customHeight="1">
      <c r="A146" s="566" t="s">
        <v>709</v>
      </c>
      <c r="B146" s="574">
        <f t="shared" ref="B146:D146" si="32">(B96)-(B145)</f>
        <v>111681.77</v>
      </c>
      <c r="C146" s="575">
        <f t="shared" si="32"/>
        <v>-58427.08</v>
      </c>
      <c r="D146" s="574">
        <f t="shared" si="32"/>
        <v>0</v>
      </c>
      <c r="E146" s="574">
        <f t="shared" si="23"/>
        <v>53254.69</v>
      </c>
    </row>
    <row r="147" ht="15.75" customHeight="1">
      <c r="A147" s="566" t="s">
        <v>447</v>
      </c>
      <c r="B147" s="569"/>
      <c r="C147" s="570"/>
      <c r="D147" s="569"/>
      <c r="E147" s="569"/>
    </row>
    <row r="148" ht="15.75" customHeight="1">
      <c r="A148" s="566" t="s">
        <v>710</v>
      </c>
      <c r="B148" s="569"/>
      <c r="C148" s="572">
        <f>3000</f>
        <v>3000</v>
      </c>
      <c r="D148" s="569"/>
      <c r="E148" s="571">
        <f t="shared" ref="E148:E149" si="34">((B148)+(C148))+(D148)</f>
        <v>3000</v>
      </c>
    </row>
    <row r="149" ht="15.75" customHeight="1">
      <c r="A149" s="566" t="s">
        <v>711</v>
      </c>
      <c r="B149" s="574" t="str">
        <f t="shared" ref="B149:D149" si="33">B148</f>
        <v/>
      </c>
      <c r="C149" s="575">
        <f t="shared" si="33"/>
        <v>3000</v>
      </c>
      <c r="D149" s="574" t="str">
        <f t="shared" si="33"/>
        <v/>
      </c>
      <c r="E149" s="574">
        <f t="shared" si="34"/>
        <v>3000</v>
      </c>
    </row>
    <row r="150" ht="15.75" customHeight="1">
      <c r="A150" s="566" t="s">
        <v>712</v>
      </c>
      <c r="B150" s="569"/>
      <c r="C150" s="570"/>
      <c r="D150" s="569"/>
      <c r="E150" s="569"/>
    </row>
    <row r="151" ht="15.75" customHeight="1">
      <c r="A151" s="566" t="s">
        <v>713</v>
      </c>
      <c r="B151" s="571">
        <f>52541.51</f>
        <v>52541.51</v>
      </c>
      <c r="C151" s="572">
        <f>105774.81</f>
        <v>105774.81</v>
      </c>
      <c r="D151" s="569"/>
      <c r="E151" s="571">
        <f t="shared" ref="E151:E157" si="35">((B151)+(C151))+(D151)</f>
        <v>158316.32</v>
      </c>
    </row>
    <row r="152" ht="15.75" customHeight="1">
      <c r="A152" s="566" t="s">
        <v>714</v>
      </c>
      <c r="B152" s="571">
        <f>-3221.14</f>
        <v>-3221.14</v>
      </c>
      <c r="C152" s="572">
        <f>-31.5</f>
        <v>-31.5</v>
      </c>
      <c r="D152" s="569"/>
      <c r="E152" s="571">
        <f t="shared" si="35"/>
        <v>-3252.64</v>
      </c>
    </row>
    <row r="153" ht="15.75" customHeight="1">
      <c r="A153" s="566" t="s">
        <v>715</v>
      </c>
      <c r="B153" s="569"/>
      <c r="C153" s="572">
        <f>55672.88</f>
        <v>55672.88</v>
      </c>
      <c r="D153" s="569"/>
      <c r="E153" s="571">
        <f t="shared" si="35"/>
        <v>55672.88</v>
      </c>
    </row>
    <row r="154" ht="15.75" customHeight="1">
      <c r="A154" s="566" t="s">
        <v>716</v>
      </c>
      <c r="B154" s="569"/>
      <c r="C154" s="572">
        <f>217</f>
        <v>217</v>
      </c>
      <c r="D154" s="569"/>
      <c r="E154" s="571">
        <f t="shared" si="35"/>
        <v>217</v>
      </c>
    </row>
    <row r="155" ht="15.75" customHeight="1">
      <c r="A155" s="566" t="s">
        <v>717</v>
      </c>
      <c r="B155" s="574">
        <f t="shared" ref="B155:D155" si="36">(((B151)+(B152))+(B153))+(B154)</f>
        <v>49320.37</v>
      </c>
      <c r="C155" s="575">
        <f t="shared" si="36"/>
        <v>161633.19</v>
      </c>
      <c r="D155" s="574">
        <f t="shared" si="36"/>
        <v>0</v>
      </c>
      <c r="E155" s="574">
        <f t="shared" si="35"/>
        <v>210953.56</v>
      </c>
    </row>
    <row r="156" ht="15.75" customHeight="1">
      <c r="A156" s="566" t="s">
        <v>718</v>
      </c>
      <c r="B156" s="574">
        <f t="shared" ref="B156:D156" si="37">(B149)-(B155)</f>
        <v>-49320.37</v>
      </c>
      <c r="C156" s="575">
        <f t="shared" si="37"/>
        <v>-158633.19</v>
      </c>
      <c r="D156" s="574">
        <f t="shared" si="37"/>
        <v>0</v>
      </c>
      <c r="E156" s="574">
        <f t="shared" si="35"/>
        <v>-207953.56</v>
      </c>
    </row>
    <row r="157" ht="15.75" customHeight="1">
      <c r="A157" s="566" t="s">
        <v>719</v>
      </c>
      <c r="B157" s="574">
        <f t="shared" ref="B157:D157" si="38">(B146)+(B156)</f>
        <v>62361.4</v>
      </c>
      <c r="C157" s="575">
        <f t="shared" si="38"/>
        <v>-217060.27</v>
      </c>
      <c r="D157" s="574">
        <f t="shared" si="38"/>
        <v>0</v>
      </c>
      <c r="E157" s="574">
        <f t="shared" si="35"/>
        <v>-154698.87</v>
      </c>
    </row>
    <row r="158" ht="15.75" customHeight="1">
      <c r="A158" s="566"/>
      <c r="B158" s="567"/>
      <c r="C158" s="568"/>
      <c r="D158" s="567"/>
      <c r="E158" s="567"/>
    </row>
    <row r="159" ht="15.75" customHeight="1">
      <c r="C159" s="331"/>
    </row>
    <row r="160" ht="15.75" customHeight="1">
      <c r="C160" s="331"/>
    </row>
    <row r="161" ht="15.75" customHeight="1">
      <c r="A161" s="577" t="s">
        <v>720</v>
      </c>
    </row>
    <row r="162" ht="15.75" customHeight="1">
      <c r="C162" s="331"/>
    </row>
    <row r="163" ht="15.75" customHeight="1">
      <c r="C163" s="331"/>
    </row>
    <row r="164" ht="15.75" customHeight="1">
      <c r="C164" s="331"/>
    </row>
    <row r="165" ht="15.75" customHeight="1">
      <c r="C165" s="331"/>
    </row>
    <row r="166" ht="15.75" customHeight="1">
      <c r="C166" s="331"/>
    </row>
    <row r="167" ht="15.75" customHeight="1">
      <c r="C167" s="331"/>
    </row>
    <row r="168" ht="15.75" customHeight="1">
      <c r="C168" s="331"/>
    </row>
    <row r="169" ht="15.75" customHeight="1">
      <c r="C169" s="331"/>
    </row>
    <row r="170" ht="15.75" customHeight="1">
      <c r="C170" s="331"/>
    </row>
    <row r="171" ht="15.75" customHeight="1">
      <c r="C171" s="331"/>
    </row>
    <row r="172" ht="15.75" customHeight="1">
      <c r="C172" s="331"/>
    </row>
    <row r="173" ht="15.75" customHeight="1">
      <c r="C173" s="331"/>
    </row>
    <row r="174" ht="15.75" customHeight="1">
      <c r="C174" s="331"/>
    </row>
    <row r="175" ht="15.75" customHeight="1">
      <c r="C175" s="331"/>
    </row>
    <row r="176" ht="15.75" customHeight="1">
      <c r="C176" s="331"/>
    </row>
    <row r="177" ht="15.75" customHeight="1">
      <c r="C177" s="331"/>
    </row>
    <row r="178" ht="15.75" customHeight="1">
      <c r="C178" s="331"/>
    </row>
    <row r="179" ht="15.75" customHeight="1">
      <c r="C179" s="331"/>
    </row>
    <row r="180" ht="15.75" customHeight="1">
      <c r="C180" s="331"/>
    </row>
    <row r="181" ht="15.75" customHeight="1">
      <c r="C181" s="331"/>
    </row>
    <row r="182" ht="15.75" customHeight="1">
      <c r="C182" s="331"/>
    </row>
    <row r="183" ht="15.75" customHeight="1">
      <c r="C183" s="331"/>
    </row>
    <row r="184" ht="15.75" customHeight="1">
      <c r="C184" s="331"/>
    </row>
    <row r="185" ht="15.75" customHeight="1">
      <c r="C185" s="331"/>
    </row>
    <row r="186" ht="15.75" customHeight="1">
      <c r="C186" s="331"/>
    </row>
    <row r="187" ht="15.75" customHeight="1">
      <c r="C187" s="331"/>
    </row>
    <row r="188" ht="15.75" customHeight="1">
      <c r="C188" s="331"/>
    </row>
    <row r="189" ht="15.75" customHeight="1">
      <c r="C189" s="331"/>
    </row>
    <row r="190" ht="15.75" customHeight="1">
      <c r="C190" s="331"/>
    </row>
    <row r="191" ht="15.75" customHeight="1">
      <c r="C191" s="331"/>
    </row>
    <row r="192" ht="15.75" customHeight="1">
      <c r="C192" s="331"/>
    </row>
    <row r="193" ht="15.75" customHeight="1">
      <c r="C193" s="331"/>
    </row>
    <row r="194" ht="15.75" customHeight="1">
      <c r="C194" s="331"/>
    </row>
    <row r="195" ht="15.75" customHeight="1">
      <c r="C195" s="331"/>
    </row>
    <row r="196" ht="15.75" customHeight="1">
      <c r="C196" s="331"/>
    </row>
    <row r="197" ht="15.75" customHeight="1">
      <c r="C197" s="331"/>
    </row>
    <row r="198" ht="15.75" customHeight="1">
      <c r="C198" s="331"/>
    </row>
    <row r="199" ht="15.75" customHeight="1">
      <c r="C199" s="331"/>
    </row>
    <row r="200" ht="15.75" customHeight="1">
      <c r="C200" s="331"/>
    </row>
    <row r="201" ht="15.75" customHeight="1">
      <c r="C201" s="331"/>
    </row>
    <row r="202" ht="15.75" customHeight="1">
      <c r="C202" s="331"/>
    </row>
    <row r="203" ht="15.75" customHeight="1">
      <c r="C203" s="331"/>
    </row>
    <row r="204" ht="15.75" customHeight="1">
      <c r="C204" s="331"/>
    </row>
    <row r="205" ht="15.75" customHeight="1">
      <c r="C205" s="331"/>
    </row>
    <row r="206" ht="15.75" customHeight="1">
      <c r="C206" s="331"/>
    </row>
    <row r="207" ht="15.75" customHeight="1">
      <c r="C207" s="331"/>
    </row>
    <row r="208" ht="15.75" customHeight="1">
      <c r="C208" s="331"/>
    </row>
    <row r="209" ht="15.75" customHeight="1">
      <c r="C209" s="331"/>
    </row>
    <row r="210" ht="15.75" customHeight="1">
      <c r="C210" s="331"/>
    </row>
    <row r="211" ht="15.75" customHeight="1">
      <c r="C211" s="331"/>
    </row>
    <row r="212" ht="15.75" customHeight="1">
      <c r="C212" s="331"/>
    </row>
    <row r="213" ht="15.75" customHeight="1">
      <c r="C213" s="331"/>
    </row>
    <row r="214" ht="15.75" customHeight="1">
      <c r="C214" s="331"/>
    </row>
    <row r="215" ht="15.75" customHeight="1">
      <c r="C215" s="331"/>
    </row>
    <row r="216" ht="15.75" customHeight="1">
      <c r="C216" s="331"/>
    </row>
    <row r="217" ht="15.75" customHeight="1">
      <c r="C217" s="331"/>
    </row>
    <row r="218" ht="15.75" customHeight="1">
      <c r="C218" s="331"/>
    </row>
    <row r="219" ht="15.75" customHeight="1">
      <c r="C219" s="331"/>
    </row>
    <row r="220" ht="15.75" customHeight="1">
      <c r="C220" s="331"/>
    </row>
    <row r="221" ht="15.75" customHeight="1">
      <c r="C221" s="331"/>
    </row>
    <row r="222" ht="15.75" customHeight="1">
      <c r="C222" s="331"/>
    </row>
    <row r="223" ht="15.75" customHeight="1">
      <c r="C223" s="331"/>
    </row>
    <row r="224" ht="15.75" customHeight="1">
      <c r="C224" s="331"/>
    </row>
    <row r="225" ht="15.75" customHeight="1">
      <c r="C225" s="331"/>
    </row>
    <row r="226" ht="15.75" customHeight="1">
      <c r="C226" s="331"/>
    </row>
    <row r="227" ht="15.75" customHeight="1">
      <c r="C227" s="331"/>
    </row>
    <row r="228" ht="15.75" customHeight="1">
      <c r="C228" s="331"/>
    </row>
    <row r="229" ht="15.75" customHeight="1">
      <c r="C229" s="331"/>
    </row>
    <row r="230" ht="15.75" customHeight="1">
      <c r="C230" s="331"/>
    </row>
    <row r="231" ht="15.75" customHeight="1">
      <c r="C231" s="331"/>
    </row>
    <row r="232" ht="15.75" customHeight="1">
      <c r="C232" s="331"/>
    </row>
    <row r="233" ht="15.75" customHeight="1">
      <c r="C233" s="331"/>
    </row>
    <row r="234" ht="15.75" customHeight="1">
      <c r="C234" s="331"/>
    </row>
    <row r="235" ht="15.75" customHeight="1">
      <c r="C235" s="331"/>
    </row>
    <row r="236" ht="15.75" customHeight="1">
      <c r="C236" s="331"/>
    </row>
    <row r="237" ht="15.75" customHeight="1">
      <c r="C237" s="331"/>
    </row>
    <row r="238" ht="15.75" customHeight="1">
      <c r="C238" s="331"/>
    </row>
    <row r="239" ht="15.75" customHeight="1">
      <c r="C239" s="331"/>
    </row>
    <row r="240" ht="15.75" customHeight="1">
      <c r="C240" s="331"/>
    </row>
    <row r="241" ht="15.75" customHeight="1">
      <c r="C241" s="331"/>
    </row>
    <row r="242" ht="15.75" customHeight="1">
      <c r="C242" s="331"/>
    </row>
    <row r="243" ht="15.75" customHeight="1">
      <c r="C243" s="331"/>
    </row>
    <row r="244" ht="15.75" customHeight="1">
      <c r="C244" s="331"/>
    </row>
    <row r="245" ht="15.75" customHeight="1">
      <c r="C245" s="331"/>
    </row>
    <row r="246" ht="15.75" customHeight="1">
      <c r="C246" s="331"/>
    </row>
    <row r="247" ht="15.75" customHeight="1">
      <c r="C247" s="331"/>
    </row>
    <row r="248" ht="15.75" customHeight="1">
      <c r="C248" s="331"/>
    </row>
    <row r="249" ht="15.75" customHeight="1">
      <c r="C249" s="331"/>
    </row>
    <row r="250" ht="15.75" customHeight="1">
      <c r="C250" s="331"/>
    </row>
    <row r="251" ht="15.75" customHeight="1">
      <c r="C251" s="331"/>
    </row>
    <row r="252" ht="15.75" customHeight="1">
      <c r="C252" s="331"/>
    </row>
    <row r="253" ht="15.75" customHeight="1">
      <c r="C253" s="331"/>
    </row>
    <row r="254" ht="15.75" customHeight="1">
      <c r="C254" s="331"/>
    </row>
    <row r="255" ht="15.75" customHeight="1">
      <c r="C255" s="331"/>
    </row>
    <row r="256" ht="15.75" customHeight="1">
      <c r="C256" s="331"/>
    </row>
    <row r="257" ht="15.75" customHeight="1">
      <c r="C257" s="331"/>
    </row>
    <row r="258" ht="15.75" customHeight="1">
      <c r="C258" s="331"/>
    </row>
    <row r="259" ht="15.75" customHeight="1">
      <c r="C259" s="331"/>
    </row>
    <row r="260" ht="15.75" customHeight="1">
      <c r="C260" s="331"/>
    </row>
    <row r="261" ht="15.75" customHeight="1">
      <c r="C261" s="331"/>
    </row>
    <row r="262" ht="15.75" customHeight="1">
      <c r="C262" s="331"/>
    </row>
    <row r="263" ht="15.75" customHeight="1">
      <c r="C263" s="331"/>
    </row>
    <row r="264" ht="15.75" customHeight="1">
      <c r="C264" s="331"/>
    </row>
    <row r="265" ht="15.75" customHeight="1">
      <c r="C265" s="331"/>
    </row>
    <row r="266" ht="15.75" customHeight="1">
      <c r="C266" s="331"/>
    </row>
    <row r="267" ht="15.75" customHeight="1">
      <c r="C267" s="331"/>
    </row>
    <row r="268" ht="15.75" customHeight="1">
      <c r="C268" s="331"/>
    </row>
    <row r="269" ht="15.75" customHeight="1">
      <c r="C269" s="331"/>
    </row>
    <row r="270" ht="15.75" customHeight="1">
      <c r="C270" s="331"/>
    </row>
    <row r="271" ht="15.75" customHeight="1">
      <c r="C271" s="331"/>
    </row>
    <row r="272" ht="15.75" customHeight="1">
      <c r="C272" s="331"/>
    </row>
    <row r="273" ht="15.75" customHeight="1">
      <c r="C273" s="331"/>
    </row>
    <row r="274" ht="15.75" customHeight="1">
      <c r="C274" s="331"/>
    </row>
    <row r="275" ht="15.75" customHeight="1">
      <c r="C275" s="331"/>
    </row>
    <row r="276" ht="15.75" customHeight="1">
      <c r="C276" s="331"/>
    </row>
    <row r="277" ht="15.75" customHeight="1">
      <c r="C277" s="331"/>
    </row>
    <row r="278" ht="15.75" customHeight="1">
      <c r="C278" s="331"/>
    </row>
    <row r="279" ht="15.75" customHeight="1">
      <c r="C279" s="331"/>
    </row>
    <row r="280" ht="15.75" customHeight="1">
      <c r="C280" s="331"/>
    </row>
    <row r="281" ht="15.75" customHeight="1">
      <c r="C281" s="331"/>
    </row>
    <row r="282" ht="15.75" customHeight="1">
      <c r="C282" s="331"/>
    </row>
    <row r="283" ht="15.75" customHeight="1">
      <c r="C283" s="331"/>
    </row>
    <row r="284" ht="15.75" customHeight="1">
      <c r="C284" s="331"/>
    </row>
    <row r="285" ht="15.75" customHeight="1">
      <c r="C285" s="331"/>
    </row>
    <row r="286" ht="15.75" customHeight="1">
      <c r="C286" s="331"/>
    </row>
    <row r="287" ht="15.75" customHeight="1">
      <c r="C287" s="331"/>
    </row>
    <row r="288" ht="15.75" customHeight="1">
      <c r="C288" s="331"/>
    </row>
    <row r="289" ht="15.75" customHeight="1">
      <c r="C289" s="331"/>
    </row>
    <row r="290" ht="15.75" customHeight="1">
      <c r="C290" s="331"/>
    </row>
    <row r="291" ht="15.75" customHeight="1">
      <c r="C291" s="331"/>
    </row>
    <row r="292" ht="15.75" customHeight="1">
      <c r="C292" s="331"/>
    </row>
    <row r="293" ht="15.75" customHeight="1">
      <c r="C293" s="331"/>
    </row>
    <row r="294" ht="15.75" customHeight="1">
      <c r="C294" s="331"/>
    </row>
    <row r="295" ht="15.75" customHeight="1">
      <c r="C295" s="331"/>
    </row>
    <row r="296" ht="15.75" customHeight="1">
      <c r="C296" s="331"/>
    </row>
    <row r="297" ht="15.75" customHeight="1">
      <c r="C297" s="331"/>
    </row>
    <row r="298" ht="15.75" customHeight="1">
      <c r="C298" s="331"/>
    </row>
    <row r="299" ht="15.75" customHeight="1">
      <c r="C299" s="331"/>
    </row>
    <row r="300" ht="15.75" customHeight="1">
      <c r="C300" s="331"/>
    </row>
    <row r="301" ht="15.75" customHeight="1">
      <c r="C301" s="331"/>
    </row>
    <row r="302" ht="15.75" customHeight="1">
      <c r="C302" s="331"/>
    </row>
    <row r="303" ht="15.75" customHeight="1">
      <c r="C303" s="331"/>
    </row>
    <row r="304" ht="15.75" customHeight="1">
      <c r="C304" s="331"/>
    </row>
    <row r="305" ht="15.75" customHeight="1">
      <c r="C305" s="331"/>
    </row>
    <row r="306" ht="15.75" customHeight="1">
      <c r="C306" s="331"/>
    </row>
    <row r="307" ht="15.75" customHeight="1">
      <c r="C307" s="331"/>
    </row>
    <row r="308" ht="15.75" customHeight="1">
      <c r="C308" s="331"/>
    </row>
    <row r="309" ht="15.75" customHeight="1">
      <c r="C309" s="331"/>
    </row>
    <row r="310" ht="15.75" customHeight="1">
      <c r="C310" s="331"/>
    </row>
    <row r="311" ht="15.75" customHeight="1">
      <c r="C311" s="331"/>
    </row>
    <row r="312" ht="15.75" customHeight="1">
      <c r="C312" s="331"/>
    </row>
    <row r="313" ht="15.75" customHeight="1">
      <c r="C313" s="331"/>
    </row>
    <row r="314" ht="15.75" customHeight="1">
      <c r="C314" s="331"/>
    </row>
    <row r="315" ht="15.75" customHeight="1">
      <c r="C315" s="331"/>
    </row>
    <row r="316" ht="15.75" customHeight="1">
      <c r="C316" s="331"/>
    </row>
    <row r="317" ht="15.75" customHeight="1">
      <c r="C317" s="331"/>
    </row>
    <row r="318" ht="15.75" customHeight="1">
      <c r="C318" s="331"/>
    </row>
    <row r="319" ht="15.75" customHeight="1">
      <c r="C319" s="331"/>
    </row>
    <row r="320" ht="15.75" customHeight="1">
      <c r="C320" s="331"/>
    </row>
    <row r="321" ht="15.75" customHeight="1">
      <c r="C321" s="331"/>
    </row>
    <row r="322" ht="15.75" customHeight="1">
      <c r="C322" s="331"/>
    </row>
    <row r="323" ht="15.75" customHeight="1">
      <c r="C323" s="331"/>
    </row>
    <row r="324" ht="15.75" customHeight="1">
      <c r="C324" s="331"/>
    </row>
    <row r="325" ht="15.75" customHeight="1">
      <c r="C325" s="331"/>
    </row>
    <row r="326" ht="15.75" customHeight="1">
      <c r="C326" s="331"/>
    </row>
    <row r="327" ht="15.75" customHeight="1">
      <c r="C327" s="331"/>
    </row>
    <row r="328" ht="15.75" customHeight="1">
      <c r="C328" s="331"/>
    </row>
    <row r="329" ht="15.75" customHeight="1">
      <c r="C329" s="331"/>
    </row>
    <row r="330" ht="15.75" customHeight="1">
      <c r="C330" s="331"/>
    </row>
    <row r="331" ht="15.75" customHeight="1">
      <c r="C331" s="331"/>
    </row>
    <row r="332" ht="15.75" customHeight="1">
      <c r="C332" s="331"/>
    </row>
    <row r="333" ht="15.75" customHeight="1">
      <c r="C333" s="331"/>
    </row>
    <row r="334" ht="15.75" customHeight="1">
      <c r="C334" s="331"/>
    </row>
    <row r="335" ht="15.75" customHeight="1">
      <c r="C335" s="331"/>
    </row>
    <row r="336" ht="15.75" customHeight="1">
      <c r="C336" s="331"/>
    </row>
    <row r="337" ht="15.75" customHeight="1">
      <c r="C337" s="331"/>
    </row>
    <row r="338" ht="15.75" customHeight="1">
      <c r="C338" s="331"/>
    </row>
    <row r="339" ht="15.75" customHeight="1">
      <c r="C339" s="331"/>
    </row>
    <row r="340" ht="15.75" customHeight="1">
      <c r="C340" s="331"/>
    </row>
    <row r="341" ht="15.75" customHeight="1">
      <c r="C341" s="331"/>
    </row>
    <row r="342" ht="15.75" customHeight="1">
      <c r="C342" s="331"/>
    </row>
    <row r="343" ht="15.75" customHeight="1">
      <c r="C343" s="331"/>
    </row>
    <row r="344" ht="15.75" customHeight="1">
      <c r="C344" s="331"/>
    </row>
    <row r="345" ht="15.75" customHeight="1">
      <c r="C345" s="331"/>
    </row>
    <row r="346" ht="15.75" customHeight="1">
      <c r="C346" s="331"/>
    </row>
    <row r="347" ht="15.75" customHeight="1">
      <c r="C347" s="331"/>
    </row>
    <row r="348" ht="15.75" customHeight="1">
      <c r="C348" s="331"/>
    </row>
    <row r="349" ht="15.75" customHeight="1">
      <c r="C349" s="331"/>
    </row>
    <row r="350" ht="15.75" customHeight="1">
      <c r="C350" s="331"/>
    </row>
    <row r="351" ht="15.75" customHeight="1">
      <c r="C351" s="331"/>
    </row>
    <row r="352" ht="15.75" customHeight="1">
      <c r="C352" s="331"/>
    </row>
    <row r="353" ht="15.75" customHeight="1">
      <c r="C353" s="331"/>
    </row>
    <row r="354" ht="15.75" customHeight="1">
      <c r="C354" s="331"/>
    </row>
    <row r="355" ht="15.75" customHeight="1">
      <c r="C355" s="331"/>
    </row>
    <row r="356" ht="15.75" customHeight="1">
      <c r="C356" s="331"/>
    </row>
    <row r="357" ht="15.75" customHeight="1">
      <c r="C357" s="331"/>
    </row>
    <row r="358" ht="15.75" customHeight="1">
      <c r="C358" s="331"/>
    </row>
    <row r="359" ht="15.75" customHeight="1">
      <c r="C359" s="331"/>
    </row>
    <row r="360" ht="15.75" customHeight="1">
      <c r="C360" s="331"/>
    </row>
    <row r="361" ht="15.75" customHeight="1">
      <c r="C361" s="331"/>
    </row>
    <row r="362" ht="15.75" customHeight="1">
      <c r="C362" s="331"/>
    </row>
    <row r="363" ht="15.75" customHeight="1">
      <c r="C363" s="331"/>
    </row>
    <row r="364" ht="15.75" customHeight="1">
      <c r="C364" s="331"/>
    </row>
    <row r="365" ht="15.75" customHeight="1">
      <c r="C365" s="331"/>
    </row>
    <row r="366" ht="15.75" customHeight="1">
      <c r="C366" s="331"/>
    </row>
    <row r="367" ht="15.75" customHeight="1">
      <c r="C367" s="331"/>
    </row>
    <row r="368" ht="15.75" customHeight="1">
      <c r="C368" s="331"/>
    </row>
    <row r="369" ht="15.75" customHeight="1">
      <c r="C369" s="331"/>
    </row>
    <row r="370" ht="15.75" customHeight="1">
      <c r="C370" s="331"/>
    </row>
    <row r="371" ht="15.75" customHeight="1">
      <c r="C371" s="331"/>
    </row>
    <row r="372" ht="15.75" customHeight="1">
      <c r="C372" s="331"/>
    </row>
    <row r="373" ht="15.75" customHeight="1">
      <c r="C373" s="331"/>
    </row>
    <row r="374" ht="15.75" customHeight="1">
      <c r="C374" s="331"/>
    </row>
    <row r="375" ht="15.75" customHeight="1">
      <c r="C375" s="331"/>
    </row>
    <row r="376" ht="15.75" customHeight="1">
      <c r="C376" s="331"/>
    </row>
    <row r="377" ht="15.75" customHeight="1">
      <c r="C377" s="331"/>
    </row>
    <row r="378" ht="15.75" customHeight="1">
      <c r="C378" s="331"/>
    </row>
    <row r="379" ht="15.75" customHeight="1">
      <c r="C379" s="331"/>
    </row>
    <row r="380" ht="15.75" customHeight="1">
      <c r="C380" s="331"/>
    </row>
    <row r="381" ht="15.75" customHeight="1">
      <c r="C381" s="331"/>
    </row>
    <row r="382" ht="15.75" customHeight="1">
      <c r="C382" s="331"/>
    </row>
    <row r="383" ht="15.75" customHeight="1">
      <c r="C383" s="331"/>
    </row>
    <row r="384" ht="15.75" customHeight="1">
      <c r="C384" s="331"/>
    </row>
    <row r="385" ht="15.75" customHeight="1">
      <c r="C385" s="331"/>
    </row>
    <row r="386" ht="15.75" customHeight="1">
      <c r="C386" s="331"/>
    </row>
    <row r="387" ht="15.75" customHeight="1">
      <c r="C387" s="331"/>
    </row>
    <row r="388" ht="15.75" customHeight="1">
      <c r="C388" s="331"/>
    </row>
    <row r="389" ht="15.75" customHeight="1">
      <c r="C389" s="331"/>
    </row>
    <row r="390" ht="15.75" customHeight="1">
      <c r="C390" s="331"/>
    </row>
    <row r="391" ht="15.75" customHeight="1">
      <c r="C391" s="331"/>
    </row>
    <row r="392" ht="15.75" customHeight="1">
      <c r="C392" s="331"/>
    </row>
    <row r="393" ht="15.75" customHeight="1">
      <c r="C393" s="331"/>
    </row>
    <row r="394" ht="15.75" customHeight="1">
      <c r="C394" s="331"/>
    </row>
    <row r="395" ht="15.75" customHeight="1">
      <c r="C395" s="331"/>
    </row>
    <row r="396" ht="15.75" customHeight="1">
      <c r="C396" s="331"/>
    </row>
    <row r="397" ht="15.75" customHeight="1">
      <c r="C397" s="331"/>
    </row>
    <row r="398" ht="15.75" customHeight="1">
      <c r="C398" s="331"/>
    </row>
    <row r="399" ht="15.75" customHeight="1">
      <c r="C399" s="331"/>
    </row>
    <row r="400" ht="15.75" customHeight="1">
      <c r="C400" s="331"/>
    </row>
    <row r="401" ht="15.75" customHeight="1">
      <c r="C401" s="331"/>
    </row>
    <row r="402" ht="15.75" customHeight="1">
      <c r="C402" s="331"/>
    </row>
    <row r="403" ht="15.75" customHeight="1">
      <c r="C403" s="331"/>
    </row>
    <row r="404" ht="15.75" customHeight="1">
      <c r="C404" s="331"/>
    </row>
    <row r="405" ht="15.75" customHeight="1">
      <c r="C405" s="331"/>
    </row>
    <row r="406" ht="15.75" customHeight="1">
      <c r="C406" s="331"/>
    </row>
    <row r="407" ht="15.75" customHeight="1">
      <c r="C407" s="331"/>
    </row>
    <row r="408" ht="15.75" customHeight="1">
      <c r="C408" s="331"/>
    </row>
    <row r="409" ht="15.75" customHeight="1">
      <c r="C409" s="331"/>
    </row>
    <row r="410" ht="15.75" customHeight="1">
      <c r="C410" s="331"/>
    </row>
    <row r="411" ht="15.75" customHeight="1">
      <c r="C411" s="331"/>
    </row>
    <row r="412" ht="15.75" customHeight="1">
      <c r="C412" s="331"/>
    </row>
    <row r="413" ht="15.75" customHeight="1">
      <c r="C413" s="331"/>
    </row>
    <row r="414" ht="15.75" customHeight="1">
      <c r="C414" s="331"/>
    </row>
    <row r="415" ht="15.75" customHeight="1">
      <c r="C415" s="331"/>
    </row>
    <row r="416" ht="15.75" customHeight="1">
      <c r="C416" s="331"/>
    </row>
    <row r="417" ht="15.75" customHeight="1">
      <c r="C417" s="331"/>
    </row>
    <row r="418" ht="15.75" customHeight="1">
      <c r="C418" s="331"/>
    </row>
    <row r="419" ht="15.75" customHeight="1">
      <c r="C419" s="331"/>
    </row>
    <row r="420" ht="15.75" customHeight="1">
      <c r="C420" s="331"/>
    </row>
    <row r="421" ht="15.75" customHeight="1">
      <c r="C421" s="331"/>
    </row>
    <row r="422" ht="15.75" customHeight="1">
      <c r="C422" s="331"/>
    </row>
    <row r="423" ht="15.75" customHeight="1">
      <c r="C423" s="331"/>
    </row>
    <row r="424" ht="15.75" customHeight="1">
      <c r="C424" s="331"/>
    </row>
    <row r="425" ht="15.75" customHeight="1">
      <c r="C425" s="331"/>
    </row>
    <row r="426" ht="15.75" customHeight="1">
      <c r="C426" s="331"/>
    </row>
    <row r="427" ht="15.75" customHeight="1">
      <c r="C427" s="331"/>
    </row>
    <row r="428" ht="15.75" customHeight="1">
      <c r="C428" s="331"/>
    </row>
    <row r="429" ht="15.75" customHeight="1">
      <c r="C429" s="331"/>
    </row>
    <row r="430" ht="15.75" customHeight="1">
      <c r="C430" s="331"/>
    </row>
    <row r="431" ht="15.75" customHeight="1">
      <c r="C431" s="331"/>
    </row>
    <row r="432" ht="15.75" customHeight="1">
      <c r="C432" s="331"/>
    </row>
    <row r="433" ht="15.75" customHeight="1">
      <c r="C433" s="331"/>
    </row>
    <row r="434" ht="15.75" customHeight="1">
      <c r="C434" s="331"/>
    </row>
    <row r="435" ht="15.75" customHeight="1">
      <c r="C435" s="331"/>
    </row>
    <row r="436" ht="15.75" customHeight="1">
      <c r="C436" s="331"/>
    </row>
    <row r="437" ht="15.75" customHeight="1">
      <c r="C437" s="331"/>
    </row>
    <row r="438" ht="15.75" customHeight="1">
      <c r="C438" s="331"/>
    </row>
    <row r="439" ht="15.75" customHeight="1">
      <c r="C439" s="331"/>
    </row>
    <row r="440" ht="15.75" customHeight="1">
      <c r="C440" s="331"/>
    </row>
    <row r="441" ht="15.75" customHeight="1">
      <c r="C441" s="331"/>
    </row>
    <row r="442" ht="15.75" customHeight="1">
      <c r="C442" s="331"/>
    </row>
    <row r="443" ht="15.75" customHeight="1">
      <c r="C443" s="331"/>
    </row>
    <row r="444" ht="15.75" customHeight="1">
      <c r="C444" s="331"/>
    </row>
    <row r="445" ht="15.75" customHeight="1">
      <c r="C445" s="331"/>
    </row>
    <row r="446" ht="15.75" customHeight="1">
      <c r="C446" s="331"/>
    </row>
    <row r="447" ht="15.75" customHeight="1">
      <c r="C447" s="331"/>
    </row>
    <row r="448" ht="15.75" customHeight="1">
      <c r="C448" s="331"/>
    </row>
    <row r="449" ht="15.75" customHeight="1">
      <c r="C449" s="331"/>
    </row>
    <row r="450" ht="15.75" customHeight="1">
      <c r="C450" s="331"/>
    </row>
    <row r="451" ht="15.75" customHeight="1">
      <c r="C451" s="331"/>
    </row>
    <row r="452" ht="15.75" customHeight="1">
      <c r="C452" s="331"/>
    </row>
    <row r="453" ht="15.75" customHeight="1">
      <c r="C453" s="331"/>
    </row>
    <row r="454" ht="15.75" customHeight="1">
      <c r="C454" s="331"/>
    </row>
    <row r="455" ht="15.75" customHeight="1">
      <c r="C455" s="331"/>
    </row>
    <row r="456" ht="15.75" customHeight="1">
      <c r="C456" s="331"/>
    </row>
    <row r="457" ht="15.75" customHeight="1">
      <c r="C457" s="331"/>
    </row>
    <row r="458" ht="15.75" customHeight="1">
      <c r="C458" s="331"/>
    </row>
    <row r="459" ht="15.75" customHeight="1">
      <c r="C459" s="331"/>
    </row>
    <row r="460" ht="15.75" customHeight="1">
      <c r="C460" s="331"/>
    </row>
    <row r="461" ht="15.75" customHeight="1">
      <c r="C461" s="331"/>
    </row>
    <row r="462" ht="15.75" customHeight="1">
      <c r="C462" s="331"/>
    </row>
    <row r="463" ht="15.75" customHeight="1">
      <c r="C463" s="331"/>
    </row>
    <row r="464" ht="15.75" customHeight="1">
      <c r="C464" s="331"/>
    </row>
    <row r="465" ht="15.75" customHeight="1">
      <c r="C465" s="331"/>
    </row>
    <row r="466" ht="15.75" customHeight="1">
      <c r="C466" s="331"/>
    </row>
    <row r="467" ht="15.75" customHeight="1">
      <c r="C467" s="331"/>
    </row>
    <row r="468" ht="15.75" customHeight="1">
      <c r="C468" s="331"/>
    </row>
    <row r="469" ht="15.75" customHeight="1">
      <c r="C469" s="331"/>
    </row>
    <row r="470" ht="15.75" customHeight="1">
      <c r="C470" s="331"/>
    </row>
    <row r="471" ht="15.75" customHeight="1">
      <c r="C471" s="331"/>
    </row>
    <row r="472" ht="15.75" customHeight="1">
      <c r="C472" s="331"/>
    </row>
    <row r="473" ht="15.75" customHeight="1">
      <c r="C473" s="331"/>
    </row>
    <row r="474" ht="15.75" customHeight="1">
      <c r="C474" s="331"/>
    </row>
    <row r="475" ht="15.75" customHeight="1">
      <c r="C475" s="331"/>
    </row>
    <row r="476" ht="15.75" customHeight="1">
      <c r="C476" s="331"/>
    </row>
    <row r="477" ht="15.75" customHeight="1">
      <c r="C477" s="331"/>
    </row>
    <row r="478" ht="15.75" customHeight="1">
      <c r="C478" s="331"/>
    </row>
    <row r="479" ht="15.75" customHeight="1">
      <c r="C479" s="331"/>
    </row>
    <row r="480" ht="15.75" customHeight="1">
      <c r="C480" s="331"/>
    </row>
    <row r="481" ht="15.75" customHeight="1">
      <c r="C481" s="331"/>
    </row>
    <row r="482" ht="15.75" customHeight="1">
      <c r="C482" s="331"/>
    </row>
    <row r="483" ht="15.75" customHeight="1">
      <c r="C483" s="331"/>
    </row>
    <row r="484" ht="15.75" customHeight="1">
      <c r="C484" s="331"/>
    </row>
    <row r="485" ht="15.75" customHeight="1">
      <c r="C485" s="331"/>
    </row>
    <row r="486" ht="15.75" customHeight="1">
      <c r="C486" s="331"/>
    </row>
    <row r="487" ht="15.75" customHeight="1">
      <c r="C487" s="331"/>
    </row>
    <row r="488" ht="15.75" customHeight="1">
      <c r="C488" s="331"/>
    </row>
    <row r="489" ht="15.75" customHeight="1">
      <c r="C489" s="331"/>
    </row>
    <row r="490" ht="15.75" customHeight="1">
      <c r="C490" s="331"/>
    </row>
    <row r="491" ht="15.75" customHeight="1">
      <c r="C491" s="331"/>
    </row>
    <row r="492" ht="15.75" customHeight="1">
      <c r="C492" s="331"/>
    </row>
    <row r="493" ht="15.75" customHeight="1">
      <c r="C493" s="331"/>
    </row>
    <row r="494" ht="15.75" customHeight="1">
      <c r="C494" s="331"/>
    </row>
    <row r="495" ht="15.75" customHeight="1">
      <c r="C495" s="331"/>
    </row>
    <row r="496" ht="15.75" customHeight="1">
      <c r="C496" s="331"/>
    </row>
    <row r="497" ht="15.75" customHeight="1">
      <c r="C497" s="331"/>
    </row>
    <row r="498" ht="15.75" customHeight="1">
      <c r="C498" s="331"/>
    </row>
    <row r="499" ht="15.75" customHeight="1">
      <c r="C499" s="331"/>
    </row>
    <row r="500" ht="15.75" customHeight="1">
      <c r="C500" s="331"/>
    </row>
    <row r="501" ht="15.75" customHeight="1">
      <c r="C501" s="331"/>
    </row>
    <row r="502" ht="15.75" customHeight="1">
      <c r="C502" s="331"/>
    </row>
    <row r="503" ht="15.75" customHeight="1">
      <c r="C503" s="331"/>
    </row>
    <row r="504" ht="15.75" customHeight="1">
      <c r="C504" s="331"/>
    </row>
    <row r="505" ht="15.75" customHeight="1">
      <c r="C505" s="331"/>
    </row>
    <row r="506" ht="15.75" customHeight="1">
      <c r="C506" s="331"/>
    </row>
    <row r="507" ht="15.75" customHeight="1">
      <c r="C507" s="331"/>
    </row>
    <row r="508" ht="15.75" customHeight="1">
      <c r="C508" s="331"/>
    </row>
    <row r="509" ht="15.75" customHeight="1">
      <c r="C509" s="331"/>
    </row>
    <row r="510" ht="15.75" customHeight="1">
      <c r="C510" s="331"/>
    </row>
    <row r="511" ht="15.75" customHeight="1">
      <c r="C511" s="331"/>
    </row>
    <row r="512" ht="15.75" customHeight="1">
      <c r="C512" s="331"/>
    </row>
    <row r="513" ht="15.75" customHeight="1">
      <c r="C513" s="331"/>
    </row>
    <row r="514" ht="15.75" customHeight="1">
      <c r="C514" s="331"/>
    </row>
    <row r="515" ht="15.75" customHeight="1">
      <c r="C515" s="331"/>
    </row>
    <row r="516" ht="15.75" customHeight="1">
      <c r="C516" s="331"/>
    </row>
    <row r="517" ht="15.75" customHeight="1">
      <c r="C517" s="331"/>
    </row>
    <row r="518" ht="15.75" customHeight="1">
      <c r="C518" s="331"/>
    </row>
    <row r="519" ht="15.75" customHeight="1">
      <c r="C519" s="331"/>
    </row>
    <row r="520" ht="15.75" customHeight="1">
      <c r="C520" s="331"/>
    </row>
    <row r="521" ht="15.75" customHeight="1">
      <c r="C521" s="331"/>
    </row>
    <row r="522" ht="15.75" customHeight="1">
      <c r="C522" s="331"/>
    </row>
    <row r="523" ht="15.75" customHeight="1">
      <c r="C523" s="331"/>
    </row>
    <row r="524" ht="15.75" customHeight="1">
      <c r="C524" s="331"/>
    </row>
    <row r="525" ht="15.75" customHeight="1">
      <c r="C525" s="331"/>
    </row>
    <row r="526" ht="15.75" customHeight="1">
      <c r="C526" s="331"/>
    </row>
    <row r="527" ht="15.75" customHeight="1">
      <c r="C527" s="331"/>
    </row>
    <row r="528" ht="15.75" customHeight="1">
      <c r="C528" s="331"/>
    </row>
    <row r="529" ht="15.75" customHeight="1">
      <c r="C529" s="331"/>
    </row>
    <row r="530" ht="15.75" customHeight="1">
      <c r="C530" s="331"/>
    </row>
    <row r="531" ht="15.75" customHeight="1">
      <c r="C531" s="331"/>
    </row>
    <row r="532" ht="15.75" customHeight="1">
      <c r="C532" s="331"/>
    </row>
    <row r="533" ht="15.75" customHeight="1">
      <c r="C533" s="331"/>
    </row>
    <row r="534" ht="15.75" customHeight="1">
      <c r="C534" s="331"/>
    </row>
    <row r="535" ht="15.75" customHeight="1">
      <c r="C535" s="331"/>
    </row>
    <row r="536" ht="15.75" customHeight="1">
      <c r="C536" s="331"/>
    </row>
    <row r="537" ht="15.75" customHeight="1">
      <c r="C537" s="331"/>
    </row>
    <row r="538" ht="15.75" customHeight="1">
      <c r="C538" s="331"/>
    </row>
    <row r="539" ht="15.75" customHeight="1">
      <c r="C539" s="331"/>
    </row>
    <row r="540" ht="15.75" customHeight="1">
      <c r="C540" s="331"/>
    </row>
    <row r="541" ht="15.75" customHeight="1">
      <c r="C541" s="331"/>
    </row>
    <row r="542" ht="15.75" customHeight="1">
      <c r="C542" s="331"/>
    </row>
    <row r="543" ht="15.75" customHeight="1">
      <c r="C543" s="331"/>
    </row>
    <row r="544" ht="15.75" customHeight="1">
      <c r="C544" s="331"/>
    </row>
    <row r="545" ht="15.75" customHeight="1">
      <c r="C545" s="331"/>
    </row>
    <row r="546" ht="15.75" customHeight="1">
      <c r="C546" s="331"/>
    </row>
    <row r="547" ht="15.75" customHeight="1">
      <c r="C547" s="331"/>
    </row>
    <row r="548" ht="15.75" customHeight="1">
      <c r="C548" s="331"/>
    </row>
    <row r="549" ht="15.75" customHeight="1">
      <c r="C549" s="331"/>
    </row>
    <row r="550" ht="15.75" customHeight="1">
      <c r="C550" s="331"/>
    </row>
    <row r="551" ht="15.75" customHeight="1">
      <c r="C551" s="331"/>
    </row>
    <row r="552" ht="15.75" customHeight="1">
      <c r="C552" s="331"/>
    </row>
    <row r="553" ht="15.75" customHeight="1">
      <c r="C553" s="331"/>
    </row>
    <row r="554" ht="15.75" customHeight="1">
      <c r="C554" s="331"/>
    </row>
    <row r="555" ht="15.75" customHeight="1">
      <c r="C555" s="331"/>
    </row>
    <row r="556" ht="15.75" customHeight="1">
      <c r="C556" s="331"/>
    </row>
    <row r="557" ht="15.75" customHeight="1">
      <c r="C557" s="331"/>
    </row>
    <row r="558" ht="15.75" customHeight="1">
      <c r="C558" s="331"/>
    </row>
    <row r="559" ht="15.75" customHeight="1">
      <c r="C559" s="331"/>
    </row>
    <row r="560" ht="15.75" customHeight="1">
      <c r="C560" s="331"/>
    </row>
    <row r="561" ht="15.75" customHeight="1">
      <c r="C561" s="331"/>
    </row>
    <row r="562" ht="15.75" customHeight="1">
      <c r="C562" s="331"/>
    </row>
    <row r="563" ht="15.75" customHeight="1">
      <c r="C563" s="331"/>
    </row>
    <row r="564" ht="15.75" customHeight="1">
      <c r="C564" s="331"/>
    </row>
    <row r="565" ht="15.75" customHeight="1">
      <c r="C565" s="331"/>
    </row>
    <row r="566" ht="15.75" customHeight="1">
      <c r="C566" s="331"/>
    </row>
    <row r="567" ht="15.75" customHeight="1">
      <c r="C567" s="331"/>
    </row>
    <row r="568" ht="15.75" customHeight="1">
      <c r="C568" s="331"/>
    </row>
    <row r="569" ht="15.75" customHeight="1">
      <c r="C569" s="331"/>
    </row>
    <row r="570" ht="15.75" customHeight="1">
      <c r="C570" s="331"/>
    </row>
    <row r="571" ht="15.75" customHeight="1">
      <c r="C571" s="331"/>
    </row>
    <row r="572" ht="15.75" customHeight="1">
      <c r="C572" s="331"/>
    </row>
    <row r="573" ht="15.75" customHeight="1">
      <c r="C573" s="331"/>
    </row>
    <row r="574" ht="15.75" customHeight="1">
      <c r="C574" s="331"/>
    </row>
    <row r="575" ht="15.75" customHeight="1">
      <c r="C575" s="331"/>
    </row>
    <row r="576" ht="15.75" customHeight="1">
      <c r="C576" s="331"/>
    </row>
    <row r="577" ht="15.75" customHeight="1">
      <c r="C577" s="331"/>
    </row>
    <row r="578" ht="15.75" customHeight="1">
      <c r="C578" s="331"/>
    </row>
    <row r="579" ht="15.75" customHeight="1">
      <c r="C579" s="331"/>
    </row>
    <row r="580" ht="15.75" customHeight="1">
      <c r="C580" s="331"/>
    </row>
    <row r="581" ht="15.75" customHeight="1">
      <c r="C581" s="331"/>
    </row>
    <row r="582" ht="15.75" customHeight="1">
      <c r="C582" s="331"/>
    </row>
    <row r="583" ht="15.75" customHeight="1">
      <c r="C583" s="331"/>
    </row>
    <row r="584" ht="15.75" customHeight="1">
      <c r="C584" s="331"/>
    </row>
    <row r="585" ht="15.75" customHeight="1">
      <c r="C585" s="331"/>
    </row>
    <row r="586" ht="15.75" customHeight="1">
      <c r="C586" s="331"/>
    </row>
    <row r="587" ht="15.75" customHeight="1">
      <c r="C587" s="331"/>
    </row>
    <row r="588" ht="15.75" customHeight="1">
      <c r="C588" s="331"/>
    </row>
    <row r="589" ht="15.75" customHeight="1">
      <c r="C589" s="331"/>
    </row>
    <row r="590" ht="15.75" customHeight="1">
      <c r="C590" s="331"/>
    </row>
    <row r="591" ht="15.75" customHeight="1">
      <c r="C591" s="331"/>
    </row>
    <row r="592" ht="15.75" customHeight="1">
      <c r="C592" s="331"/>
    </row>
    <row r="593" ht="15.75" customHeight="1">
      <c r="C593" s="331"/>
    </row>
    <row r="594" ht="15.75" customHeight="1">
      <c r="C594" s="331"/>
    </row>
    <row r="595" ht="15.75" customHeight="1">
      <c r="C595" s="331"/>
    </row>
    <row r="596" ht="15.75" customHeight="1">
      <c r="C596" s="331"/>
    </row>
    <row r="597" ht="15.75" customHeight="1">
      <c r="C597" s="331"/>
    </row>
    <row r="598" ht="15.75" customHeight="1">
      <c r="C598" s="331"/>
    </row>
    <row r="599" ht="15.75" customHeight="1">
      <c r="C599" s="331"/>
    </row>
    <row r="600" ht="15.75" customHeight="1">
      <c r="C600" s="331"/>
    </row>
    <row r="601" ht="15.75" customHeight="1">
      <c r="C601" s="331"/>
    </row>
    <row r="602" ht="15.75" customHeight="1">
      <c r="C602" s="331"/>
    </row>
    <row r="603" ht="15.75" customHeight="1">
      <c r="C603" s="331"/>
    </row>
    <row r="604" ht="15.75" customHeight="1">
      <c r="C604" s="331"/>
    </row>
    <row r="605" ht="15.75" customHeight="1">
      <c r="C605" s="331"/>
    </row>
    <row r="606" ht="15.75" customHeight="1">
      <c r="C606" s="331"/>
    </row>
    <row r="607" ht="15.75" customHeight="1">
      <c r="C607" s="331"/>
    </row>
    <row r="608" ht="15.75" customHeight="1">
      <c r="C608" s="331"/>
    </row>
    <row r="609" ht="15.75" customHeight="1">
      <c r="C609" s="331"/>
    </row>
    <row r="610" ht="15.75" customHeight="1">
      <c r="C610" s="331"/>
    </row>
    <row r="611" ht="15.75" customHeight="1">
      <c r="C611" s="331"/>
    </row>
    <row r="612" ht="15.75" customHeight="1">
      <c r="C612" s="331"/>
    </row>
    <row r="613" ht="15.75" customHeight="1">
      <c r="C613" s="331"/>
    </row>
    <row r="614" ht="15.75" customHeight="1">
      <c r="C614" s="331"/>
    </row>
    <row r="615" ht="15.75" customHeight="1">
      <c r="C615" s="331"/>
    </row>
    <row r="616" ht="15.75" customHeight="1">
      <c r="C616" s="331"/>
    </row>
    <row r="617" ht="15.75" customHeight="1">
      <c r="C617" s="331"/>
    </row>
    <row r="618" ht="15.75" customHeight="1">
      <c r="C618" s="331"/>
    </row>
    <row r="619" ht="15.75" customHeight="1">
      <c r="C619" s="331"/>
    </row>
    <row r="620" ht="15.75" customHeight="1">
      <c r="C620" s="331"/>
    </row>
    <row r="621" ht="15.75" customHeight="1">
      <c r="C621" s="331"/>
    </row>
    <row r="622" ht="15.75" customHeight="1">
      <c r="C622" s="331"/>
    </row>
    <row r="623" ht="15.75" customHeight="1">
      <c r="C623" s="331"/>
    </row>
    <row r="624" ht="15.75" customHeight="1">
      <c r="C624" s="331"/>
    </row>
    <row r="625" ht="15.75" customHeight="1">
      <c r="C625" s="331"/>
    </row>
    <row r="626" ht="15.75" customHeight="1">
      <c r="C626" s="331"/>
    </row>
    <row r="627" ht="15.75" customHeight="1">
      <c r="C627" s="331"/>
    </row>
    <row r="628" ht="15.75" customHeight="1">
      <c r="C628" s="331"/>
    </row>
    <row r="629" ht="15.75" customHeight="1">
      <c r="C629" s="331"/>
    </row>
    <row r="630" ht="15.75" customHeight="1">
      <c r="C630" s="331"/>
    </row>
    <row r="631" ht="15.75" customHeight="1">
      <c r="C631" s="331"/>
    </row>
    <row r="632" ht="15.75" customHeight="1">
      <c r="C632" s="331"/>
    </row>
    <row r="633" ht="15.75" customHeight="1">
      <c r="C633" s="331"/>
    </row>
    <row r="634" ht="15.75" customHeight="1">
      <c r="C634" s="331"/>
    </row>
    <row r="635" ht="15.75" customHeight="1">
      <c r="C635" s="331"/>
    </row>
    <row r="636" ht="15.75" customHeight="1">
      <c r="C636" s="331"/>
    </row>
    <row r="637" ht="15.75" customHeight="1">
      <c r="C637" s="331"/>
    </row>
    <row r="638" ht="15.75" customHeight="1">
      <c r="C638" s="331"/>
    </row>
    <row r="639" ht="15.75" customHeight="1">
      <c r="C639" s="331"/>
    </row>
    <row r="640" ht="15.75" customHeight="1">
      <c r="C640" s="331"/>
    </row>
    <row r="641" ht="15.75" customHeight="1">
      <c r="C641" s="331"/>
    </row>
    <row r="642" ht="15.75" customHeight="1">
      <c r="C642" s="331"/>
    </row>
    <row r="643" ht="15.75" customHeight="1">
      <c r="C643" s="331"/>
    </row>
    <row r="644" ht="15.75" customHeight="1">
      <c r="C644" s="331"/>
    </row>
    <row r="645" ht="15.75" customHeight="1">
      <c r="C645" s="331"/>
    </row>
    <row r="646" ht="15.75" customHeight="1">
      <c r="C646" s="331"/>
    </row>
    <row r="647" ht="15.75" customHeight="1">
      <c r="C647" s="331"/>
    </row>
    <row r="648" ht="15.75" customHeight="1">
      <c r="C648" s="331"/>
    </row>
    <row r="649" ht="15.75" customHeight="1">
      <c r="C649" s="331"/>
    </row>
    <row r="650" ht="15.75" customHeight="1">
      <c r="C650" s="331"/>
    </row>
    <row r="651" ht="15.75" customHeight="1">
      <c r="C651" s="331"/>
    </row>
    <row r="652" ht="15.75" customHeight="1">
      <c r="C652" s="331"/>
    </row>
    <row r="653" ht="15.75" customHeight="1">
      <c r="C653" s="331"/>
    </row>
    <row r="654" ht="15.75" customHeight="1">
      <c r="C654" s="331"/>
    </row>
    <row r="655" ht="15.75" customHeight="1">
      <c r="C655" s="331"/>
    </row>
    <row r="656" ht="15.75" customHeight="1">
      <c r="C656" s="331"/>
    </row>
    <row r="657" ht="15.75" customHeight="1">
      <c r="C657" s="331"/>
    </row>
    <row r="658" ht="15.75" customHeight="1">
      <c r="C658" s="331"/>
    </row>
    <row r="659" ht="15.75" customHeight="1">
      <c r="C659" s="331"/>
    </row>
    <row r="660" ht="15.75" customHeight="1">
      <c r="C660" s="331"/>
    </row>
    <row r="661" ht="15.75" customHeight="1">
      <c r="C661" s="331"/>
    </row>
    <row r="662" ht="15.75" customHeight="1">
      <c r="C662" s="331"/>
    </row>
    <row r="663" ht="15.75" customHeight="1">
      <c r="C663" s="331"/>
    </row>
    <row r="664" ht="15.75" customHeight="1">
      <c r="C664" s="331"/>
    </row>
    <row r="665" ht="15.75" customHeight="1">
      <c r="C665" s="331"/>
    </row>
    <row r="666" ht="15.75" customHeight="1">
      <c r="C666" s="331"/>
    </row>
    <row r="667" ht="15.75" customHeight="1">
      <c r="C667" s="331"/>
    </row>
    <row r="668" ht="15.75" customHeight="1">
      <c r="C668" s="331"/>
    </row>
    <row r="669" ht="15.75" customHeight="1">
      <c r="C669" s="331"/>
    </row>
    <row r="670" ht="15.75" customHeight="1">
      <c r="C670" s="331"/>
    </row>
    <row r="671" ht="15.75" customHeight="1">
      <c r="C671" s="331"/>
    </row>
    <row r="672" ht="15.75" customHeight="1">
      <c r="C672" s="331"/>
    </row>
    <row r="673" ht="15.75" customHeight="1">
      <c r="C673" s="331"/>
    </row>
    <row r="674" ht="15.75" customHeight="1">
      <c r="C674" s="331"/>
    </row>
    <row r="675" ht="15.75" customHeight="1">
      <c r="C675" s="331"/>
    </row>
    <row r="676" ht="15.75" customHeight="1">
      <c r="C676" s="331"/>
    </row>
    <row r="677" ht="15.75" customHeight="1">
      <c r="C677" s="331"/>
    </row>
    <row r="678" ht="15.75" customHeight="1">
      <c r="C678" s="331"/>
    </row>
    <row r="679" ht="15.75" customHeight="1">
      <c r="C679" s="331"/>
    </row>
    <row r="680" ht="15.75" customHeight="1">
      <c r="C680" s="331"/>
    </row>
    <row r="681" ht="15.75" customHeight="1">
      <c r="C681" s="331"/>
    </row>
    <row r="682" ht="15.75" customHeight="1">
      <c r="C682" s="331"/>
    </row>
    <row r="683" ht="15.75" customHeight="1">
      <c r="C683" s="331"/>
    </row>
    <row r="684" ht="15.75" customHeight="1">
      <c r="C684" s="331"/>
    </row>
    <row r="685" ht="15.75" customHeight="1">
      <c r="C685" s="331"/>
    </row>
    <row r="686" ht="15.75" customHeight="1">
      <c r="C686" s="331"/>
    </row>
    <row r="687" ht="15.75" customHeight="1">
      <c r="C687" s="331"/>
    </row>
    <row r="688" ht="15.75" customHeight="1">
      <c r="C688" s="331"/>
    </row>
    <row r="689" ht="15.75" customHeight="1">
      <c r="C689" s="331"/>
    </row>
    <row r="690" ht="15.75" customHeight="1">
      <c r="C690" s="331"/>
    </row>
    <row r="691" ht="15.75" customHeight="1">
      <c r="C691" s="331"/>
    </row>
    <row r="692" ht="15.75" customHeight="1">
      <c r="C692" s="331"/>
    </row>
    <row r="693" ht="15.75" customHeight="1">
      <c r="C693" s="331"/>
    </row>
    <row r="694" ht="15.75" customHeight="1">
      <c r="C694" s="331"/>
    </row>
    <row r="695" ht="15.75" customHeight="1">
      <c r="C695" s="331"/>
    </row>
    <row r="696" ht="15.75" customHeight="1">
      <c r="C696" s="331"/>
    </row>
    <row r="697" ht="15.75" customHeight="1">
      <c r="C697" s="331"/>
    </row>
    <row r="698" ht="15.75" customHeight="1">
      <c r="C698" s="331"/>
    </row>
    <row r="699" ht="15.75" customHeight="1">
      <c r="C699" s="331"/>
    </row>
    <row r="700" ht="15.75" customHeight="1">
      <c r="C700" s="331"/>
    </row>
    <row r="701" ht="15.75" customHeight="1">
      <c r="C701" s="331"/>
    </row>
    <row r="702" ht="15.75" customHeight="1">
      <c r="C702" s="331"/>
    </row>
    <row r="703" ht="15.75" customHeight="1">
      <c r="C703" s="331"/>
    </row>
    <row r="704" ht="15.75" customHeight="1">
      <c r="C704" s="331"/>
    </row>
    <row r="705" ht="15.75" customHeight="1">
      <c r="C705" s="331"/>
    </row>
    <row r="706" ht="15.75" customHeight="1">
      <c r="C706" s="331"/>
    </row>
    <row r="707" ht="15.75" customHeight="1">
      <c r="C707" s="331"/>
    </row>
    <row r="708" ht="15.75" customHeight="1">
      <c r="C708" s="331"/>
    </row>
    <row r="709" ht="15.75" customHeight="1">
      <c r="C709" s="331"/>
    </row>
    <row r="710" ht="15.75" customHeight="1">
      <c r="C710" s="331"/>
    </row>
    <row r="711" ht="15.75" customHeight="1">
      <c r="C711" s="331"/>
    </row>
    <row r="712" ht="15.75" customHeight="1">
      <c r="C712" s="331"/>
    </row>
    <row r="713" ht="15.75" customHeight="1">
      <c r="C713" s="331"/>
    </row>
    <row r="714" ht="15.75" customHeight="1">
      <c r="C714" s="331"/>
    </row>
    <row r="715" ht="15.75" customHeight="1">
      <c r="C715" s="331"/>
    </row>
    <row r="716" ht="15.75" customHeight="1">
      <c r="C716" s="331"/>
    </row>
    <row r="717" ht="15.75" customHeight="1">
      <c r="C717" s="331"/>
    </row>
    <row r="718" ht="15.75" customHeight="1">
      <c r="C718" s="331"/>
    </row>
    <row r="719" ht="15.75" customHeight="1">
      <c r="C719" s="331"/>
    </row>
    <row r="720" ht="15.75" customHeight="1">
      <c r="C720" s="331"/>
    </row>
    <row r="721" ht="15.75" customHeight="1">
      <c r="C721" s="331"/>
    </row>
    <row r="722" ht="15.75" customHeight="1">
      <c r="C722" s="331"/>
    </row>
    <row r="723" ht="15.75" customHeight="1">
      <c r="C723" s="331"/>
    </row>
    <row r="724" ht="15.75" customHeight="1">
      <c r="C724" s="331"/>
    </row>
    <row r="725" ht="15.75" customHeight="1">
      <c r="C725" s="331"/>
    </row>
    <row r="726" ht="15.75" customHeight="1">
      <c r="C726" s="331"/>
    </row>
    <row r="727" ht="15.75" customHeight="1">
      <c r="C727" s="331"/>
    </row>
    <row r="728" ht="15.75" customHeight="1">
      <c r="C728" s="331"/>
    </row>
    <row r="729" ht="15.75" customHeight="1">
      <c r="C729" s="331"/>
    </row>
    <row r="730" ht="15.75" customHeight="1">
      <c r="C730" s="331"/>
    </row>
    <row r="731" ht="15.75" customHeight="1">
      <c r="C731" s="331"/>
    </row>
    <row r="732" ht="15.75" customHeight="1">
      <c r="C732" s="331"/>
    </row>
    <row r="733" ht="15.75" customHeight="1">
      <c r="C733" s="331"/>
    </row>
    <row r="734" ht="15.75" customHeight="1">
      <c r="C734" s="331"/>
    </row>
    <row r="735" ht="15.75" customHeight="1">
      <c r="C735" s="331"/>
    </row>
    <row r="736" ht="15.75" customHeight="1">
      <c r="C736" s="331"/>
    </row>
    <row r="737" ht="15.75" customHeight="1">
      <c r="C737" s="331"/>
    </row>
    <row r="738" ht="15.75" customHeight="1">
      <c r="C738" s="331"/>
    </row>
    <row r="739" ht="15.75" customHeight="1">
      <c r="C739" s="331"/>
    </row>
    <row r="740" ht="15.75" customHeight="1">
      <c r="C740" s="331"/>
    </row>
    <row r="741" ht="15.75" customHeight="1">
      <c r="C741" s="331"/>
    </row>
    <row r="742" ht="15.75" customHeight="1">
      <c r="C742" s="331"/>
    </row>
    <row r="743" ht="15.75" customHeight="1">
      <c r="C743" s="331"/>
    </row>
    <row r="744" ht="15.75" customHeight="1">
      <c r="C744" s="331"/>
    </row>
    <row r="745" ht="15.75" customHeight="1">
      <c r="C745" s="331"/>
    </row>
    <row r="746" ht="15.75" customHeight="1">
      <c r="C746" s="331"/>
    </row>
    <row r="747" ht="15.75" customHeight="1">
      <c r="C747" s="331"/>
    </row>
    <row r="748" ht="15.75" customHeight="1">
      <c r="C748" s="331"/>
    </row>
    <row r="749" ht="15.75" customHeight="1">
      <c r="C749" s="331"/>
    </row>
    <row r="750" ht="15.75" customHeight="1">
      <c r="C750" s="331"/>
    </row>
    <row r="751" ht="15.75" customHeight="1">
      <c r="C751" s="331"/>
    </row>
    <row r="752" ht="15.75" customHeight="1">
      <c r="C752" s="331"/>
    </row>
    <row r="753" ht="15.75" customHeight="1">
      <c r="C753" s="331"/>
    </row>
    <row r="754" ht="15.75" customHeight="1">
      <c r="C754" s="331"/>
    </row>
    <row r="755" ht="15.75" customHeight="1">
      <c r="C755" s="331"/>
    </row>
    <row r="756" ht="15.75" customHeight="1">
      <c r="C756" s="331"/>
    </row>
    <row r="757" ht="15.75" customHeight="1">
      <c r="C757" s="331"/>
    </row>
    <row r="758" ht="15.75" customHeight="1">
      <c r="C758" s="331"/>
    </row>
    <row r="759" ht="15.75" customHeight="1">
      <c r="C759" s="331"/>
    </row>
    <row r="760" ht="15.75" customHeight="1">
      <c r="C760" s="331"/>
    </row>
    <row r="761" ht="15.75" customHeight="1">
      <c r="C761" s="331"/>
    </row>
    <row r="762" ht="15.75" customHeight="1">
      <c r="C762" s="331"/>
    </row>
    <row r="763" ht="15.75" customHeight="1">
      <c r="C763" s="331"/>
    </row>
    <row r="764" ht="15.75" customHeight="1">
      <c r="C764" s="331"/>
    </row>
    <row r="765" ht="15.75" customHeight="1">
      <c r="C765" s="331"/>
    </row>
    <row r="766" ht="15.75" customHeight="1">
      <c r="C766" s="331"/>
    </row>
    <row r="767" ht="15.75" customHeight="1">
      <c r="C767" s="331"/>
    </row>
    <row r="768" ht="15.75" customHeight="1">
      <c r="C768" s="331"/>
    </row>
    <row r="769" ht="15.75" customHeight="1">
      <c r="C769" s="331"/>
    </row>
    <row r="770" ht="15.75" customHeight="1">
      <c r="C770" s="331"/>
    </row>
    <row r="771" ht="15.75" customHeight="1">
      <c r="C771" s="331"/>
    </row>
    <row r="772" ht="15.75" customHeight="1">
      <c r="C772" s="331"/>
    </row>
    <row r="773" ht="15.75" customHeight="1">
      <c r="C773" s="331"/>
    </row>
    <row r="774" ht="15.75" customHeight="1">
      <c r="C774" s="331"/>
    </row>
    <row r="775" ht="15.75" customHeight="1">
      <c r="C775" s="331"/>
    </row>
    <row r="776" ht="15.75" customHeight="1">
      <c r="C776" s="331"/>
    </row>
    <row r="777" ht="15.75" customHeight="1">
      <c r="C777" s="331"/>
    </row>
    <row r="778" ht="15.75" customHeight="1">
      <c r="C778" s="331"/>
    </row>
    <row r="779" ht="15.75" customHeight="1">
      <c r="C779" s="331"/>
    </row>
    <row r="780" ht="15.75" customHeight="1">
      <c r="C780" s="331"/>
    </row>
    <row r="781" ht="15.75" customHeight="1">
      <c r="C781" s="331"/>
    </row>
    <row r="782" ht="15.75" customHeight="1">
      <c r="C782" s="331"/>
    </row>
    <row r="783" ht="15.75" customHeight="1">
      <c r="C783" s="331"/>
    </row>
    <row r="784" ht="15.75" customHeight="1">
      <c r="C784" s="331"/>
    </row>
    <row r="785" ht="15.75" customHeight="1">
      <c r="C785" s="331"/>
    </row>
    <row r="786" ht="15.75" customHeight="1">
      <c r="C786" s="331"/>
    </row>
    <row r="787" ht="15.75" customHeight="1">
      <c r="C787" s="331"/>
    </row>
    <row r="788" ht="15.75" customHeight="1">
      <c r="C788" s="331"/>
    </row>
    <row r="789" ht="15.75" customHeight="1">
      <c r="C789" s="331"/>
    </row>
    <row r="790" ht="15.75" customHeight="1">
      <c r="C790" s="331"/>
    </row>
    <row r="791" ht="15.75" customHeight="1">
      <c r="C791" s="331"/>
    </row>
    <row r="792" ht="15.75" customHeight="1">
      <c r="C792" s="331"/>
    </row>
    <row r="793" ht="15.75" customHeight="1">
      <c r="C793" s="331"/>
    </row>
    <row r="794" ht="15.75" customHeight="1">
      <c r="C794" s="331"/>
    </row>
    <row r="795" ht="15.75" customHeight="1">
      <c r="C795" s="331"/>
    </row>
    <row r="796" ht="15.75" customHeight="1">
      <c r="C796" s="331"/>
    </row>
    <row r="797" ht="15.75" customHeight="1">
      <c r="C797" s="331"/>
    </row>
    <row r="798" ht="15.75" customHeight="1">
      <c r="C798" s="331"/>
    </row>
    <row r="799" ht="15.75" customHeight="1">
      <c r="C799" s="331"/>
    </row>
    <row r="800" ht="15.75" customHeight="1">
      <c r="C800" s="331"/>
    </row>
    <row r="801" ht="15.75" customHeight="1">
      <c r="C801" s="331"/>
    </row>
    <row r="802" ht="15.75" customHeight="1">
      <c r="C802" s="331"/>
    </row>
    <row r="803" ht="15.75" customHeight="1">
      <c r="C803" s="331"/>
    </row>
    <row r="804" ht="15.75" customHeight="1">
      <c r="C804" s="331"/>
    </row>
    <row r="805" ht="15.75" customHeight="1">
      <c r="C805" s="331"/>
    </row>
    <row r="806" ht="15.75" customHeight="1">
      <c r="C806" s="331"/>
    </row>
    <row r="807" ht="15.75" customHeight="1">
      <c r="C807" s="331"/>
    </row>
    <row r="808" ht="15.75" customHeight="1">
      <c r="C808" s="331"/>
    </row>
    <row r="809" ht="15.75" customHeight="1">
      <c r="C809" s="331"/>
    </row>
    <row r="810" ht="15.75" customHeight="1">
      <c r="C810" s="331"/>
    </row>
    <row r="811" ht="15.75" customHeight="1">
      <c r="C811" s="331"/>
    </row>
    <row r="812" ht="15.75" customHeight="1">
      <c r="C812" s="331"/>
    </row>
    <row r="813" ht="15.75" customHeight="1">
      <c r="C813" s="331"/>
    </row>
    <row r="814" ht="15.75" customHeight="1">
      <c r="C814" s="331"/>
    </row>
    <row r="815" ht="15.75" customHeight="1">
      <c r="C815" s="331"/>
    </row>
    <row r="816" ht="15.75" customHeight="1">
      <c r="C816" s="331"/>
    </row>
    <row r="817" ht="15.75" customHeight="1">
      <c r="C817" s="331"/>
    </row>
    <row r="818" ht="15.75" customHeight="1">
      <c r="C818" s="331"/>
    </row>
    <row r="819" ht="15.75" customHeight="1">
      <c r="C819" s="331"/>
    </row>
    <row r="820" ht="15.75" customHeight="1">
      <c r="C820" s="331"/>
    </row>
    <row r="821" ht="15.75" customHeight="1">
      <c r="C821" s="331"/>
    </row>
    <row r="822" ht="15.75" customHeight="1">
      <c r="C822" s="331"/>
    </row>
    <row r="823" ht="15.75" customHeight="1">
      <c r="C823" s="331"/>
    </row>
    <row r="824" ht="15.75" customHeight="1">
      <c r="C824" s="331"/>
    </row>
    <row r="825" ht="15.75" customHeight="1">
      <c r="C825" s="331"/>
    </row>
    <row r="826" ht="15.75" customHeight="1">
      <c r="C826" s="331"/>
    </row>
    <row r="827" ht="15.75" customHeight="1">
      <c r="C827" s="331"/>
    </row>
    <row r="828" ht="15.75" customHeight="1">
      <c r="C828" s="331"/>
    </row>
    <row r="829" ht="15.75" customHeight="1">
      <c r="C829" s="331"/>
    </row>
    <row r="830" ht="15.75" customHeight="1">
      <c r="C830" s="331"/>
    </row>
    <row r="831" ht="15.75" customHeight="1">
      <c r="C831" s="331"/>
    </row>
    <row r="832" ht="15.75" customHeight="1">
      <c r="C832" s="331"/>
    </row>
    <row r="833" ht="15.75" customHeight="1">
      <c r="C833" s="331"/>
    </row>
    <row r="834" ht="15.75" customHeight="1">
      <c r="C834" s="331"/>
    </row>
    <row r="835" ht="15.75" customHeight="1">
      <c r="C835" s="331"/>
    </row>
    <row r="836" ht="15.75" customHeight="1">
      <c r="C836" s="331"/>
    </row>
    <row r="837" ht="15.75" customHeight="1">
      <c r="C837" s="331"/>
    </row>
    <row r="838" ht="15.75" customHeight="1">
      <c r="C838" s="331"/>
    </row>
    <row r="839" ht="15.75" customHeight="1">
      <c r="C839" s="331"/>
    </row>
    <row r="840" ht="15.75" customHeight="1">
      <c r="C840" s="331"/>
    </row>
    <row r="841" ht="15.75" customHeight="1">
      <c r="C841" s="331"/>
    </row>
    <row r="842" ht="15.75" customHeight="1">
      <c r="C842" s="331"/>
    </row>
    <row r="843" ht="15.75" customHeight="1">
      <c r="C843" s="331"/>
    </row>
    <row r="844" ht="15.75" customHeight="1">
      <c r="C844" s="331"/>
    </row>
    <row r="845" ht="15.75" customHeight="1">
      <c r="C845" s="331"/>
    </row>
    <row r="846" ht="15.75" customHeight="1">
      <c r="C846" s="331"/>
    </row>
    <row r="847" ht="15.75" customHeight="1">
      <c r="C847" s="331"/>
    </row>
    <row r="848" ht="15.75" customHeight="1">
      <c r="C848" s="331"/>
    </row>
    <row r="849" ht="15.75" customHeight="1">
      <c r="C849" s="331"/>
    </row>
    <row r="850" ht="15.75" customHeight="1">
      <c r="C850" s="331"/>
    </row>
    <row r="851" ht="15.75" customHeight="1">
      <c r="C851" s="331"/>
    </row>
    <row r="852" ht="15.75" customHeight="1">
      <c r="C852" s="331"/>
    </row>
    <row r="853" ht="15.75" customHeight="1">
      <c r="C853" s="331"/>
    </row>
    <row r="854" ht="15.75" customHeight="1">
      <c r="C854" s="331"/>
    </row>
    <row r="855" ht="15.75" customHeight="1">
      <c r="C855" s="331"/>
    </row>
    <row r="856" ht="15.75" customHeight="1">
      <c r="C856" s="331"/>
    </row>
    <row r="857" ht="15.75" customHeight="1">
      <c r="C857" s="331"/>
    </row>
    <row r="858" ht="15.75" customHeight="1">
      <c r="C858" s="331"/>
    </row>
    <row r="859" ht="15.75" customHeight="1">
      <c r="C859" s="331"/>
    </row>
    <row r="860" ht="15.75" customHeight="1">
      <c r="C860" s="331"/>
    </row>
    <row r="861" ht="15.75" customHeight="1">
      <c r="C861" s="331"/>
    </row>
    <row r="862" ht="15.75" customHeight="1">
      <c r="C862" s="331"/>
    </row>
    <row r="863" ht="15.75" customHeight="1">
      <c r="C863" s="331"/>
    </row>
    <row r="864" ht="15.75" customHeight="1">
      <c r="C864" s="331"/>
    </row>
    <row r="865" ht="15.75" customHeight="1">
      <c r="C865" s="331"/>
    </row>
    <row r="866" ht="15.75" customHeight="1">
      <c r="C866" s="331"/>
    </row>
    <row r="867" ht="15.75" customHeight="1">
      <c r="C867" s="331"/>
    </row>
    <row r="868" ht="15.75" customHeight="1">
      <c r="C868" s="331"/>
    </row>
    <row r="869" ht="15.75" customHeight="1">
      <c r="C869" s="331"/>
    </row>
    <row r="870" ht="15.75" customHeight="1">
      <c r="C870" s="331"/>
    </row>
    <row r="871" ht="15.75" customHeight="1">
      <c r="C871" s="331"/>
    </row>
    <row r="872" ht="15.75" customHeight="1">
      <c r="C872" s="331"/>
    </row>
    <row r="873" ht="15.75" customHeight="1">
      <c r="C873" s="331"/>
    </row>
    <row r="874" ht="15.75" customHeight="1">
      <c r="C874" s="331"/>
    </row>
    <row r="875" ht="15.75" customHeight="1">
      <c r="C875" s="331"/>
    </row>
    <row r="876" ht="15.75" customHeight="1">
      <c r="C876" s="331"/>
    </row>
    <row r="877" ht="15.75" customHeight="1">
      <c r="C877" s="331"/>
    </row>
    <row r="878" ht="15.75" customHeight="1">
      <c r="C878" s="331"/>
    </row>
    <row r="879" ht="15.75" customHeight="1">
      <c r="C879" s="331"/>
    </row>
    <row r="880" ht="15.75" customHeight="1">
      <c r="C880" s="331"/>
    </row>
    <row r="881" ht="15.75" customHeight="1">
      <c r="C881" s="331"/>
    </row>
    <row r="882" ht="15.75" customHeight="1">
      <c r="C882" s="331"/>
    </row>
    <row r="883" ht="15.75" customHeight="1">
      <c r="C883" s="331"/>
    </row>
    <row r="884" ht="15.75" customHeight="1">
      <c r="C884" s="331"/>
    </row>
    <row r="885" ht="15.75" customHeight="1">
      <c r="C885" s="331"/>
    </row>
    <row r="886" ht="15.75" customHeight="1">
      <c r="C886" s="331"/>
    </row>
    <row r="887" ht="15.75" customHeight="1">
      <c r="C887" s="331"/>
    </row>
    <row r="888" ht="15.75" customHeight="1">
      <c r="C888" s="331"/>
    </row>
    <row r="889" ht="15.75" customHeight="1">
      <c r="C889" s="331"/>
    </row>
    <row r="890" ht="15.75" customHeight="1">
      <c r="C890" s="331"/>
    </row>
    <row r="891" ht="15.75" customHeight="1">
      <c r="C891" s="331"/>
    </row>
    <row r="892" ht="15.75" customHeight="1">
      <c r="C892" s="331"/>
    </row>
    <row r="893" ht="15.75" customHeight="1">
      <c r="C893" s="331"/>
    </row>
    <row r="894" ht="15.75" customHeight="1">
      <c r="C894" s="331"/>
    </row>
    <row r="895" ht="15.75" customHeight="1">
      <c r="C895" s="331"/>
    </row>
    <row r="896" ht="15.75" customHeight="1">
      <c r="C896" s="331"/>
    </row>
    <row r="897" ht="15.75" customHeight="1">
      <c r="C897" s="331"/>
    </row>
    <row r="898" ht="15.75" customHeight="1">
      <c r="C898" s="331"/>
    </row>
    <row r="899" ht="15.75" customHeight="1">
      <c r="C899" s="331"/>
    </row>
    <row r="900" ht="15.75" customHeight="1">
      <c r="C900" s="331"/>
    </row>
    <row r="901" ht="15.75" customHeight="1">
      <c r="C901" s="331"/>
    </row>
    <row r="902" ht="15.75" customHeight="1">
      <c r="C902" s="331"/>
    </row>
    <row r="903" ht="15.75" customHeight="1">
      <c r="C903" s="331"/>
    </row>
    <row r="904" ht="15.75" customHeight="1">
      <c r="C904" s="331"/>
    </row>
    <row r="905" ht="15.75" customHeight="1">
      <c r="C905" s="331"/>
    </row>
    <row r="906" ht="15.75" customHeight="1">
      <c r="C906" s="331"/>
    </row>
    <row r="907" ht="15.75" customHeight="1">
      <c r="C907" s="331"/>
    </row>
    <row r="908" ht="15.75" customHeight="1">
      <c r="C908" s="331"/>
    </row>
    <row r="909" ht="15.75" customHeight="1">
      <c r="C909" s="331"/>
    </row>
    <row r="910" ht="15.75" customHeight="1">
      <c r="C910" s="331"/>
    </row>
    <row r="911" ht="15.75" customHeight="1">
      <c r="C911" s="331"/>
    </row>
    <row r="912" ht="15.75" customHeight="1">
      <c r="C912" s="331"/>
    </row>
    <row r="913" ht="15.75" customHeight="1">
      <c r="C913" s="331"/>
    </row>
    <row r="914" ht="15.75" customHeight="1">
      <c r="C914" s="331"/>
    </row>
    <row r="915" ht="15.75" customHeight="1">
      <c r="C915" s="331"/>
    </row>
    <row r="916" ht="15.75" customHeight="1">
      <c r="C916" s="331"/>
    </row>
    <row r="917" ht="15.75" customHeight="1">
      <c r="C917" s="331"/>
    </row>
    <row r="918" ht="15.75" customHeight="1">
      <c r="C918" s="331"/>
    </row>
    <row r="919" ht="15.75" customHeight="1">
      <c r="C919" s="331"/>
    </row>
    <row r="920" ht="15.75" customHeight="1">
      <c r="C920" s="331"/>
    </row>
    <row r="921" ht="15.75" customHeight="1">
      <c r="C921" s="331"/>
    </row>
    <row r="922" ht="15.75" customHeight="1">
      <c r="C922" s="331"/>
    </row>
    <row r="923" ht="15.75" customHeight="1">
      <c r="C923" s="331"/>
    </row>
    <row r="924" ht="15.75" customHeight="1">
      <c r="C924" s="331"/>
    </row>
    <row r="925" ht="15.75" customHeight="1">
      <c r="C925" s="331"/>
    </row>
    <row r="926" ht="15.75" customHeight="1">
      <c r="C926" s="331"/>
    </row>
    <row r="927" ht="15.75" customHeight="1">
      <c r="C927" s="331"/>
    </row>
    <row r="928" ht="15.75" customHeight="1">
      <c r="C928" s="331"/>
    </row>
    <row r="929" ht="15.75" customHeight="1">
      <c r="C929" s="331"/>
    </row>
    <row r="930" ht="15.75" customHeight="1">
      <c r="C930" s="331"/>
    </row>
    <row r="931" ht="15.75" customHeight="1">
      <c r="C931" s="331"/>
    </row>
    <row r="932" ht="15.75" customHeight="1">
      <c r="C932" s="331"/>
    </row>
    <row r="933" ht="15.75" customHeight="1">
      <c r="C933" s="331"/>
    </row>
    <row r="934" ht="15.75" customHeight="1">
      <c r="C934" s="331"/>
    </row>
    <row r="935" ht="15.75" customHeight="1">
      <c r="C935" s="331"/>
    </row>
    <row r="936" ht="15.75" customHeight="1">
      <c r="C936" s="331"/>
    </row>
    <row r="937" ht="15.75" customHeight="1">
      <c r="C937" s="331"/>
    </row>
    <row r="938" ht="15.75" customHeight="1">
      <c r="C938" s="331"/>
    </row>
    <row r="939" ht="15.75" customHeight="1">
      <c r="C939" s="331"/>
    </row>
    <row r="940" ht="15.75" customHeight="1">
      <c r="C940" s="331"/>
    </row>
    <row r="941" ht="15.75" customHeight="1">
      <c r="C941" s="331"/>
    </row>
    <row r="942" ht="15.75" customHeight="1">
      <c r="C942" s="331"/>
    </row>
    <row r="943" ht="15.75" customHeight="1">
      <c r="C943" s="331"/>
    </row>
    <row r="944" ht="15.75" customHeight="1">
      <c r="C944" s="331"/>
    </row>
    <row r="945" ht="15.75" customHeight="1">
      <c r="C945" s="331"/>
    </row>
    <row r="946" ht="15.75" customHeight="1">
      <c r="C946" s="331"/>
    </row>
    <row r="947" ht="15.75" customHeight="1">
      <c r="C947" s="331"/>
    </row>
    <row r="948" ht="15.75" customHeight="1">
      <c r="C948" s="331"/>
    </row>
    <row r="949" ht="15.75" customHeight="1">
      <c r="C949" s="331"/>
    </row>
    <row r="950" ht="15.75" customHeight="1">
      <c r="C950" s="331"/>
    </row>
    <row r="951" ht="15.75" customHeight="1">
      <c r="C951" s="331"/>
    </row>
    <row r="952" ht="15.75" customHeight="1">
      <c r="C952" s="331"/>
    </row>
    <row r="953" ht="15.75" customHeight="1">
      <c r="C953" s="331"/>
    </row>
    <row r="954" ht="15.75" customHeight="1">
      <c r="C954" s="331"/>
    </row>
    <row r="955" ht="15.75" customHeight="1">
      <c r="C955" s="331"/>
    </row>
    <row r="956" ht="15.75" customHeight="1">
      <c r="C956" s="331"/>
    </row>
    <row r="957" ht="15.75" customHeight="1">
      <c r="C957" s="331"/>
    </row>
    <row r="958" ht="15.75" customHeight="1">
      <c r="C958" s="331"/>
    </row>
    <row r="959" ht="15.75" customHeight="1">
      <c r="C959" s="331"/>
    </row>
    <row r="960" ht="15.75" customHeight="1">
      <c r="C960" s="331"/>
    </row>
    <row r="961" ht="15.75" customHeight="1">
      <c r="C961" s="331"/>
    </row>
    <row r="962" ht="15.75" customHeight="1">
      <c r="C962" s="331"/>
    </row>
    <row r="963" ht="15.75" customHeight="1">
      <c r="C963" s="331"/>
    </row>
    <row r="964" ht="15.75" customHeight="1">
      <c r="C964" s="331"/>
    </row>
    <row r="965" ht="15.75" customHeight="1">
      <c r="C965" s="331"/>
    </row>
    <row r="966" ht="15.75" customHeight="1">
      <c r="C966" s="331"/>
    </row>
    <row r="967" ht="15.75" customHeight="1">
      <c r="C967" s="331"/>
    </row>
    <row r="968" ht="15.75" customHeight="1">
      <c r="C968" s="331"/>
    </row>
    <row r="969" ht="15.75" customHeight="1">
      <c r="C969" s="331"/>
    </row>
    <row r="970" ht="15.75" customHeight="1">
      <c r="C970" s="331"/>
    </row>
    <row r="971" ht="15.75" customHeight="1">
      <c r="C971" s="331"/>
    </row>
    <row r="972" ht="15.75" customHeight="1">
      <c r="C972" s="331"/>
    </row>
    <row r="973" ht="15.75" customHeight="1">
      <c r="C973" s="331"/>
    </row>
    <row r="974" ht="15.75" customHeight="1">
      <c r="C974" s="331"/>
    </row>
    <row r="975" ht="15.75" customHeight="1">
      <c r="C975" s="331"/>
    </row>
    <row r="976" ht="15.75" customHeight="1">
      <c r="C976" s="331"/>
    </row>
    <row r="977" ht="15.75" customHeight="1">
      <c r="C977" s="331"/>
    </row>
    <row r="978" ht="15.75" customHeight="1">
      <c r="C978" s="331"/>
    </row>
    <row r="979" ht="15.75" customHeight="1">
      <c r="C979" s="331"/>
    </row>
    <row r="980" ht="15.75" customHeight="1">
      <c r="C980" s="331"/>
    </row>
    <row r="981" ht="15.75" customHeight="1">
      <c r="C981" s="331"/>
    </row>
    <row r="982" ht="15.75" customHeight="1">
      <c r="C982" s="331"/>
    </row>
    <row r="983" ht="15.75" customHeight="1">
      <c r="C983" s="331"/>
    </row>
    <row r="984" ht="15.75" customHeight="1">
      <c r="C984" s="331"/>
    </row>
    <row r="985" ht="15.75" customHeight="1">
      <c r="C985" s="331"/>
    </row>
    <row r="986" ht="15.75" customHeight="1">
      <c r="C986" s="331"/>
    </row>
    <row r="987" ht="15.75" customHeight="1">
      <c r="C987" s="331"/>
    </row>
    <row r="988" ht="15.75" customHeight="1">
      <c r="C988" s="331"/>
    </row>
    <row r="989" ht="15.75" customHeight="1">
      <c r="C989" s="331"/>
    </row>
    <row r="990" ht="15.75" customHeight="1">
      <c r="C990" s="331"/>
    </row>
    <row r="991" ht="15.75" customHeight="1">
      <c r="C991" s="331"/>
    </row>
    <row r="992" ht="15.75" customHeight="1">
      <c r="C992" s="331"/>
    </row>
    <row r="993" ht="15.75" customHeight="1">
      <c r="C993" s="331"/>
    </row>
    <row r="994" ht="15.75" customHeight="1">
      <c r="C994" s="331"/>
    </row>
    <row r="995" ht="15.75" customHeight="1">
      <c r="C995" s="331"/>
    </row>
    <row r="996" ht="15.75" customHeight="1">
      <c r="C996" s="331"/>
    </row>
    <row r="997" ht="15.75" customHeight="1">
      <c r="C997" s="331"/>
    </row>
    <row r="998" ht="15.75" customHeight="1">
      <c r="C998" s="331"/>
    </row>
    <row r="999" ht="15.75" customHeight="1">
      <c r="C999" s="331"/>
    </row>
    <row r="1000" ht="15.75" customHeight="1">
      <c r="C1000" s="331"/>
    </row>
  </sheetData>
  <mergeCells count="4">
    <mergeCell ref="A1:E1"/>
    <mergeCell ref="A2:E2"/>
    <mergeCell ref="A3:E3"/>
    <mergeCell ref="A161:E161"/>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0"/>
    <col customWidth="1" min="2" max="2" width="11.14"/>
    <col customWidth="1" min="3" max="5" width="12.0"/>
    <col customWidth="1" min="6" max="26" width="8.71"/>
  </cols>
  <sheetData>
    <row r="1">
      <c r="A1" s="561"/>
    </row>
    <row r="2">
      <c r="A2" s="561" t="s">
        <v>562</v>
      </c>
    </row>
    <row r="3">
      <c r="A3" s="562" t="s">
        <v>721</v>
      </c>
    </row>
    <row r="5">
      <c r="A5" s="563"/>
      <c r="B5" s="564" t="s">
        <v>564</v>
      </c>
      <c r="C5" s="564" t="s">
        <v>565</v>
      </c>
      <c r="D5" s="564" t="s">
        <v>566</v>
      </c>
      <c r="E5" s="564" t="s">
        <v>567</v>
      </c>
    </row>
    <row r="6">
      <c r="A6" s="566" t="s">
        <v>568</v>
      </c>
      <c r="B6" s="569"/>
      <c r="C6" s="569"/>
      <c r="D6" s="569"/>
      <c r="E6" s="569"/>
    </row>
    <row r="7">
      <c r="A7" s="566" t="s">
        <v>569</v>
      </c>
      <c r="B7" s="569"/>
      <c r="C7" s="569"/>
      <c r="D7" s="569"/>
      <c r="E7" s="571">
        <f t="shared" ref="E7:E32" si="1">((B7)+(C7))+(D7)</f>
        <v>0</v>
      </c>
    </row>
    <row r="8">
      <c r="A8" s="566" t="s">
        <v>571</v>
      </c>
      <c r="B8" s="569"/>
      <c r="C8" s="571">
        <f>40639</f>
        <v>40639</v>
      </c>
      <c r="D8" s="569"/>
      <c r="E8" s="571">
        <f t="shared" si="1"/>
        <v>40639</v>
      </c>
    </row>
    <row r="9">
      <c r="A9" s="566" t="s">
        <v>573</v>
      </c>
      <c r="B9" s="569"/>
      <c r="C9" s="571">
        <f>206760.5</f>
        <v>206760.5</v>
      </c>
      <c r="D9" s="569"/>
      <c r="E9" s="571">
        <f t="shared" si="1"/>
        <v>206760.5</v>
      </c>
    </row>
    <row r="10">
      <c r="A10" s="566" t="s">
        <v>574</v>
      </c>
      <c r="B10" s="569"/>
      <c r="C10" s="571">
        <f>47782</f>
        <v>47782</v>
      </c>
      <c r="D10" s="569"/>
      <c r="E10" s="571">
        <f t="shared" si="1"/>
        <v>47782</v>
      </c>
    </row>
    <row r="11">
      <c r="A11" s="566" t="s">
        <v>576</v>
      </c>
      <c r="B11" s="569"/>
      <c r="C11" s="571">
        <f>38475.5</f>
        <v>38475.5</v>
      </c>
      <c r="D11" s="569"/>
      <c r="E11" s="571">
        <f t="shared" si="1"/>
        <v>38475.5</v>
      </c>
    </row>
    <row r="12">
      <c r="A12" s="566" t="s">
        <v>577</v>
      </c>
      <c r="B12" s="569"/>
      <c r="C12" s="571">
        <f>54583.2</f>
        <v>54583.2</v>
      </c>
      <c r="D12" s="569"/>
      <c r="E12" s="571">
        <f t="shared" si="1"/>
        <v>54583.2</v>
      </c>
    </row>
    <row r="13">
      <c r="A13" s="566" t="s">
        <v>578</v>
      </c>
      <c r="B13" s="571">
        <f>522.6</f>
        <v>522.6</v>
      </c>
      <c r="C13" s="571">
        <f>875.22</f>
        <v>875.22</v>
      </c>
      <c r="D13" s="569"/>
      <c r="E13" s="571">
        <f t="shared" si="1"/>
        <v>1397.82</v>
      </c>
    </row>
    <row r="14">
      <c r="A14" s="566" t="s">
        <v>579</v>
      </c>
      <c r="B14" s="569"/>
      <c r="C14" s="571">
        <f>3285</f>
        <v>3285</v>
      </c>
      <c r="D14" s="569"/>
      <c r="E14" s="571">
        <f t="shared" si="1"/>
        <v>3285</v>
      </c>
    </row>
    <row r="15">
      <c r="A15" s="566" t="s">
        <v>580</v>
      </c>
      <c r="B15" s="574">
        <f t="shared" ref="B15:D15" si="2">(((((((B7)+(B8))+(B9))+(B10))+(B11))+(B12))+(B13))+(B14)</f>
        <v>522.6</v>
      </c>
      <c r="C15" s="574">
        <f t="shared" si="2"/>
        <v>392400.42</v>
      </c>
      <c r="D15" s="574">
        <f t="shared" si="2"/>
        <v>0</v>
      </c>
      <c r="E15" s="574">
        <f t="shared" si="1"/>
        <v>392923.02</v>
      </c>
    </row>
    <row r="16">
      <c r="A16" s="566" t="s">
        <v>722</v>
      </c>
      <c r="B16" s="571">
        <f>40407</f>
        <v>40407</v>
      </c>
      <c r="C16" s="571">
        <f>8430</f>
        <v>8430</v>
      </c>
      <c r="D16" s="569"/>
      <c r="E16" s="571">
        <f t="shared" si="1"/>
        <v>48837</v>
      </c>
    </row>
    <row r="17">
      <c r="A17" s="566" t="s">
        <v>581</v>
      </c>
      <c r="B17" s="569"/>
      <c r="C17" s="569"/>
      <c r="D17" s="569"/>
      <c r="E17" s="571">
        <f t="shared" si="1"/>
        <v>0</v>
      </c>
    </row>
    <row r="18">
      <c r="A18" s="566" t="s">
        <v>582</v>
      </c>
      <c r="B18" s="571">
        <f>552467.12</f>
        <v>552467.12</v>
      </c>
      <c r="C18" s="569"/>
      <c r="D18" s="569"/>
      <c r="E18" s="571">
        <f t="shared" si="1"/>
        <v>552467.12</v>
      </c>
    </row>
    <row r="19">
      <c r="A19" s="566" t="s">
        <v>583</v>
      </c>
      <c r="B19" s="571">
        <f>86616.48</f>
        <v>86616.48</v>
      </c>
      <c r="C19" s="569"/>
      <c r="D19" s="569"/>
      <c r="E19" s="571">
        <f t="shared" si="1"/>
        <v>86616.48</v>
      </c>
    </row>
    <row r="20">
      <c r="A20" s="566" t="s">
        <v>584</v>
      </c>
      <c r="B20" s="571">
        <f>3908.53</f>
        <v>3908.53</v>
      </c>
      <c r="C20" s="569"/>
      <c r="D20" s="569"/>
      <c r="E20" s="571">
        <f t="shared" si="1"/>
        <v>3908.53</v>
      </c>
    </row>
    <row r="21" ht="15.75" customHeight="1">
      <c r="A21" s="566" t="s">
        <v>585</v>
      </c>
      <c r="B21" s="571">
        <f>-16128</f>
        <v>-16128</v>
      </c>
      <c r="C21" s="569"/>
      <c r="D21" s="569"/>
      <c r="E21" s="571">
        <f t="shared" si="1"/>
        <v>-16128</v>
      </c>
    </row>
    <row r="22" ht="15.75" customHeight="1">
      <c r="A22" s="566" t="s">
        <v>586</v>
      </c>
      <c r="B22" s="571">
        <f>80597.16</f>
        <v>80597.16</v>
      </c>
      <c r="C22" s="569"/>
      <c r="D22" s="569"/>
      <c r="E22" s="571">
        <f t="shared" si="1"/>
        <v>80597.16</v>
      </c>
    </row>
    <row r="23" ht="15.75" customHeight="1">
      <c r="A23" s="566" t="s">
        <v>587</v>
      </c>
      <c r="B23" s="571">
        <f>18755.7</f>
        <v>18755.7</v>
      </c>
      <c r="C23" s="569"/>
      <c r="D23" s="569"/>
      <c r="E23" s="571">
        <f t="shared" si="1"/>
        <v>18755.7</v>
      </c>
    </row>
    <row r="24" ht="15.75" customHeight="1">
      <c r="A24" s="566" t="s">
        <v>588</v>
      </c>
      <c r="B24" s="571">
        <f>4708.6</f>
        <v>4708.6</v>
      </c>
      <c r="C24" s="569"/>
      <c r="D24" s="569"/>
      <c r="E24" s="571">
        <f t="shared" si="1"/>
        <v>4708.6</v>
      </c>
    </row>
    <row r="25" ht="15.75" customHeight="1">
      <c r="A25" s="566" t="s">
        <v>589</v>
      </c>
      <c r="B25" s="571">
        <f>134178.62</f>
        <v>134178.62</v>
      </c>
      <c r="C25" s="569"/>
      <c r="D25" s="569"/>
      <c r="E25" s="571">
        <f t="shared" si="1"/>
        <v>134178.62</v>
      </c>
    </row>
    <row r="26" ht="15.75" customHeight="1">
      <c r="A26" s="566" t="s">
        <v>590</v>
      </c>
      <c r="B26" s="571">
        <f>17393.14</f>
        <v>17393.14</v>
      </c>
      <c r="C26" s="569"/>
      <c r="D26" s="569"/>
      <c r="E26" s="571">
        <f t="shared" si="1"/>
        <v>17393.14</v>
      </c>
    </row>
    <row r="27" ht="15.75" customHeight="1">
      <c r="A27" s="566" t="s">
        <v>591</v>
      </c>
      <c r="B27" s="574">
        <f t="shared" ref="B27:D27" si="3">(((((((((B17)+(B18))+(B19))+(B20))+(B21))+(B22))+(B23))+(B24))+(B25))+(B26)</f>
        <v>882497.35</v>
      </c>
      <c r="C27" s="574">
        <f t="shared" si="3"/>
        <v>0</v>
      </c>
      <c r="D27" s="574">
        <f t="shared" si="3"/>
        <v>0</v>
      </c>
      <c r="E27" s="574">
        <f t="shared" si="1"/>
        <v>882497.35</v>
      </c>
    </row>
    <row r="28" ht="15.75" customHeight="1">
      <c r="A28" s="566" t="s">
        <v>723</v>
      </c>
      <c r="B28" s="569"/>
      <c r="C28" s="569"/>
      <c r="D28" s="569"/>
      <c r="E28" s="571">
        <f t="shared" si="1"/>
        <v>0</v>
      </c>
    </row>
    <row r="29" ht="15.75" customHeight="1">
      <c r="A29" s="566" t="s">
        <v>724</v>
      </c>
      <c r="B29" s="571">
        <f>7628.25</f>
        <v>7628.25</v>
      </c>
      <c r="C29" s="569"/>
      <c r="D29" s="569"/>
      <c r="E29" s="571">
        <f t="shared" si="1"/>
        <v>7628.25</v>
      </c>
    </row>
    <row r="30" ht="15.75" customHeight="1">
      <c r="A30" s="566" t="s">
        <v>725</v>
      </c>
      <c r="B30" s="574">
        <f t="shared" ref="B30:D30" si="4">(B28)+(B29)</f>
        <v>7628.25</v>
      </c>
      <c r="C30" s="574">
        <f t="shared" si="4"/>
        <v>0</v>
      </c>
      <c r="D30" s="574">
        <f t="shared" si="4"/>
        <v>0</v>
      </c>
      <c r="E30" s="574">
        <f t="shared" si="1"/>
        <v>7628.25</v>
      </c>
    </row>
    <row r="31" ht="15.75" customHeight="1">
      <c r="A31" s="566" t="s">
        <v>592</v>
      </c>
      <c r="B31" s="571">
        <f>0</f>
        <v>0</v>
      </c>
      <c r="C31" s="569"/>
      <c r="D31" s="569"/>
      <c r="E31" s="571">
        <f t="shared" si="1"/>
        <v>0</v>
      </c>
    </row>
    <row r="32" ht="15.75" customHeight="1">
      <c r="A32" s="566" t="s">
        <v>448</v>
      </c>
      <c r="B32" s="574">
        <f t="shared" ref="B32:D32" si="5">((((B15)+(B16))+(B27))+(B30))+(B31)</f>
        <v>931055.2</v>
      </c>
      <c r="C32" s="574">
        <f t="shared" si="5"/>
        <v>400830.42</v>
      </c>
      <c r="D32" s="574">
        <f t="shared" si="5"/>
        <v>0</v>
      </c>
      <c r="E32" s="574">
        <f t="shared" si="1"/>
        <v>1331885.62</v>
      </c>
    </row>
    <row r="33" ht="15.75" customHeight="1">
      <c r="A33" s="566" t="s">
        <v>593</v>
      </c>
      <c r="B33" s="569"/>
      <c r="C33" s="569"/>
      <c r="D33" s="569"/>
      <c r="E33" s="569"/>
    </row>
    <row r="34" ht="15.75" customHeight="1">
      <c r="A34" s="566" t="s">
        <v>594</v>
      </c>
      <c r="B34" s="569"/>
      <c r="C34" s="569"/>
      <c r="D34" s="569"/>
      <c r="E34" s="571">
        <f t="shared" ref="E34:E101" si="6">((B34)+(C34))+(D34)</f>
        <v>0</v>
      </c>
    </row>
    <row r="35" ht="15.75" customHeight="1">
      <c r="A35" s="566" t="s">
        <v>595</v>
      </c>
      <c r="B35" s="569"/>
      <c r="C35" s="571">
        <f>14772.7</f>
        <v>14772.7</v>
      </c>
      <c r="D35" s="569"/>
      <c r="E35" s="571">
        <f t="shared" si="6"/>
        <v>14772.7</v>
      </c>
    </row>
    <row r="36" ht="15.75" customHeight="1">
      <c r="A36" s="566" t="s">
        <v>596</v>
      </c>
      <c r="B36" s="569"/>
      <c r="C36" s="569"/>
      <c r="D36" s="569"/>
      <c r="E36" s="571">
        <f t="shared" si="6"/>
        <v>0</v>
      </c>
    </row>
    <row r="37" ht="15.75" customHeight="1">
      <c r="A37" s="566" t="s">
        <v>597</v>
      </c>
      <c r="B37" s="569"/>
      <c r="C37" s="571">
        <f>3972.24</f>
        <v>3972.24</v>
      </c>
      <c r="D37" s="569"/>
      <c r="E37" s="571">
        <f t="shared" si="6"/>
        <v>3972.24</v>
      </c>
    </row>
    <row r="38" ht="15.75" customHeight="1">
      <c r="A38" s="566" t="s">
        <v>598</v>
      </c>
      <c r="B38" s="569"/>
      <c r="C38" s="571">
        <f>-24979.8</f>
        <v>-24979.8</v>
      </c>
      <c r="D38" s="569"/>
      <c r="E38" s="571">
        <f t="shared" si="6"/>
        <v>-24979.8</v>
      </c>
    </row>
    <row r="39" ht="15.75" customHeight="1">
      <c r="A39" s="566" t="s">
        <v>599</v>
      </c>
      <c r="B39" s="569"/>
      <c r="C39" s="571">
        <f>113842.45</f>
        <v>113842.45</v>
      </c>
      <c r="D39" s="569"/>
      <c r="E39" s="571">
        <f t="shared" si="6"/>
        <v>113842.45</v>
      </c>
    </row>
    <row r="40" ht="15.75" customHeight="1">
      <c r="A40" s="566" t="s">
        <v>600</v>
      </c>
      <c r="B40" s="569"/>
      <c r="C40" s="571">
        <f>64118</f>
        <v>64118</v>
      </c>
      <c r="D40" s="569"/>
      <c r="E40" s="571">
        <f t="shared" si="6"/>
        <v>64118</v>
      </c>
    </row>
    <row r="41" ht="15.75" customHeight="1">
      <c r="A41" s="566" t="s">
        <v>601</v>
      </c>
      <c r="B41" s="569"/>
      <c r="C41" s="571">
        <f>11438.05</f>
        <v>11438.05</v>
      </c>
      <c r="D41" s="569"/>
      <c r="E41" s="571">
        <f t="shared" si="6"/>
        <v>11438.05</v>
      </c>
    </row>
    <row r="42" ht="15.75" customHeight="1">
      <c r="A42" s="566" t="s">
        <v>602</v>
      </c>
      <c r="B42" s="574">
        <f t="shared" ref="B42:D42" si="7">(((((B36)+(B37))+(B38))+(B39))+(B40))+(B41)</f>
        <v>0</v>
      </c>
      <c r="C42" s="574">
        <f t="shared" si="7"/>
        <v>168390.94</v>
      </c>
      <c r="D42" s="574">
        <f t="shared" si="7"/>
        <v>0</v>
      </c>
      <c r="E42" s="574">
        <f t="shared" si="6"/>
        <v>168390.94</v>
      </c>
    </row>
    <row r="43" ht="15.75" customHeight="1">
      <c r="A43" s="566" t="s">
        <v>603</v>
      </c>
      <c r="B43" s="569"/>
      <c r="C43" s="569"/>
      <c r="D43" s="569"/>
      <c r="E43" s="571">
        <f t="shared" si="6"/>
        <v>0</v>
      </c>
    </row>
    <row r="44" ht="15.75" customHeight="1">
      <c r="A44" s="566" t="s">
        <v>604</v>
      </c>
      <c r="B44" s="569"/>
      <c r="C44" s="571">
        <f>11841.84</f>
        <v>11841.84</v>
      </c>
      <c r="D44" s="569"/>
      <c r="E44" s="571">
        <f t="shared" si="6"/>
        <v>11841.84</v>
      </c>
    </row>
    <row r="45" ht="15.75" customHeight="1">
      <c r="A45" s="566" t="s">
        <v>605</v>
      </c>
      <c r="B45" s="569"/>
      <c r="C45" s="571">
        <f>0</f>
        <v>0</v>
      </c>
      <c r="D45" s="569"/>
      <c r="E45" s="571">
        <f t="shared" si="6"/>
        <v>0</v>
      </c>
    </row>
    <row r="46" ht="15.75" customHeight="1">
      <c r="A46" s="566" t="s">
        <v>606</v>
      </c>
      <c r="B46" s="569"/>
      <c r="C46" s="571">
        <f>8654.73</f>
        <v>8654.73</v>
      </c>
      <c r="D46" s="569"/>
      <c r="E46" s="571">
        <f t="shared" si="6"/>
        <v>8654.73</v>
      </c>
    </row>
    <row r="47" ht="15.75" customHeight="1">
      <c r="A47" s="566" t="s">
        <v>607</v>
      </c>
      <c r="B47" s="574">
        <f t="shared" ref="B47:D47" si="8">(((B43)+(B44))+(B45))+(B46)</f>
        <v>0</v>
      </c>
      <c r="C47" s="574">
        <f t="shared" si="8"/>
        <v>20496.57</v>
      </c>
      <c r="D47" s="574">
        <f t="shared" si="8"/>
        <v>0</v>
      </c>
      <c r="E47" s="574">
        <f t="shared" si="6"/>
        <v>20496.57</v>
      </c>
    </row>
    <row r="48" ht="15.75" customHeight="1">
      <c r="A48" s="566" t="s">
        <v>608</v>
      </c>
      <c r="B48" s="569"/>
      <c r="C48" s="569"/>
      <c r="D48" s="569"/>
      <c r="E48" s="571">
        <f t="shared" si="6"/>
        <v>0</v>
      </c>
    </row>
    <row r="49" ht="15.75" customHeight="1">
      <c r="A49" s="566" t="s">
        <v>609</v>
      </c>
      <c r="B49" s="569"/>
      <c r="C49" s="571">
        <f>4026</f>
        <v>4026</v>
      </c>
      <c r="D49" s="569"/>
      <c r="E49" s="571">
        <f t="shared" si="6"/>
        <v>4026</v>
      </c>
    </row>
    <row r="50" ht="15.75" customHeight="1">
      <c r="A50" s="566" t="s">
        <v>610</v>
      </c>
      <c r="B50" s="569"/>
      <c r="C50" s="571">
        <f>11890</f>
        <v>11890</v>
      </c>
      <c r="D50" s="569"/>
      <c r="E50" s="571">
        <f t="shared" si="6"/>
        <v>11890</v>
      </c>
    </row>
    <row r="51" ht="15.75" customHeight="1">
      <c r="A51" s="566" t="s">
        <v>611</v>
      </c>
      <c r="B51" s="569"/>
      <c r="C51" s="571">
        <f>24378.32</f>
        <v>24378.32</v>
      </c>
      <c r="D51" s="569"/>
      <c r="E51" s="571">
        <f t="shared" si="6"/>
        <v>24378.32</v>
      </c>
    </row>
    <row r="52" ht="15.75" customHeight="1">
      <c r="A52" s="566" t="s">
        <v>612</v>
      </c>
      <c r="B52" s="574">
        <f t="shared" ref="B52:D52" si="9">(((B48)+(B49))+(B50))+(B51)</f>
        <v>0</v>
      </c>
      <c r="C52" s="574">
        <f t="shared" si="9"/>
        <v>40294.32</v>
      </c>
      <c r="D52" s="574">
        <f t="shared" si="9"/>
        <v>0</v>
      </c>
      <c r="E52" s="574">
        <f t="shared" si="6"/>
        <v>40294.32</v>
      </c>
    </row>
    <row r="53" ht="15.75" customHeight="1">
      <c r="A53" s="566" t="s">
        <v>613</v>
      </c>
      <c r="B53" s="569"/>
      <c r="C53" s="569"/>
      <c r="D53" s="569"/>
      <c r="E53" s="571">
        <f t="shared" si="6"/>
        <v>0</v>
      </c>
    </row>
    <row r="54" ht="15.75" customHeight="1">
      <c r="A54" s="566" t="s">
        <v>614</v>
      </c>
      <c r="B54" s="569"/>
      <c r="C54" s="571">
        <f>2199.5</f>
        <v>2199.5</v>
      </c>
      <c r="D54" s="569"/>
      <c r="E54" s="571">
        <f t="shared" si="6"/>
        <v>2199.5</v>
      </c>
    </row>
    <row r="55" ht="15.75" customHeight="1">
      <c r="A55" s="566" t="s">
        <v>615</v>
      </c>
      <c r="B55" s="569"/>
      <c r="C55" s="571">
        <f>18506.57</f>
        <v>18506.57</v>
      </c>
      <c r="D55" s="569"/>
      <c r="E55" s="571">
        <f t="shared" si="6"/>
        <v>18506.57</v>
      </c>
    </row>
    <row r="56" ht="15.75" customHeight="1">
      <c r="A56" s="566" t="s">
        <v>726</v>
      </c>
      <c r="B56" s="569"/>
      <c r="C56" s="571">
        <f>1500</f>
        <v>1500</v>
      </c>
      <c r="D56" s="569"/>
      <c r="E56" s="571">
        <f t="shared" si="6"/>
        <v>1500</v>
      </c>
    </row>
    <row r="57" ht="15.75" customHeight="1">
      <c r="A57" s="566" t="s">
        <v>616</v>
      </c>
      <c r="B57" s="574">
        <f t="shared" ref="B57:D57" si="10">(((B53)+(B54))+(B55))+(B56)</f>
        <v>0</v>
      </c>
      <c r="C57" s="574">
        <f t="shared" si="10"/>
        <v>22206.07</v>
      </c>
      <c r="D57" s="574">
        <f t="shared" si="10"/>
        <v>0</v>
      </c>
      <c r="E57" s="574">
        <f t="shared" si="6"/>
        <v>22206.07</v>
      </c>
    </row>
    <row r="58" ht="15.75" customHeight="1">
      <c r="A58" s="566" t="s">
        <v>617</v>
      </c>
      <c r="B58" s="569"/>
      <c r="C58" s="569"/>
      <c r="D58" s="569"/>
      <c r="E58" s="571">
        <f t="shared" si="6"/>
        <v>0</v>
      </c>
    </row>
    <row r="59" ht="15.75" customHeight="1">
      <c r="A59" s="566" t="s">
        <v>618</v>
      </c>
      <c r="B59" s="569"/>
      <c r="C59" s="571">
        <f>0</f>
        <v>0</v>
      </c>
      <c r="D59" s="569"/>
      <c r="E59" s="571">
        <f t="shared" si="6"/>
        <v>0</v>
      </c>
    </row>
    <row r="60" ht="15.75" customHeight="1">
      <c r="A60" s="566" t="s">
        <v>619</v>
      </c>
      <c r="B60" s="569"/>
      <c r="C60" s="571">
        <f>635</f>
        <v>635</v>
      </c>
      <c r="D60" s="569"/>
      <c r="E60" s="571">
        <f t="shared" si="6"/>
        <v>635</v>
      </c>
    </row>
    <row r="61" ht="15.75" customHeight="1">
      <c r="A61" s="566" t="s">
        <v>620</v>
      </c>
      <c r="B61" s="569"/>
      <c r="C61" s="571">
        <f>1817.51</f>
        <v>1817.51</v>
      </c>
      <c r="D61" s="569"/>
      <c r="E61" s="571">
        <f t="shared" si="6"/>
        <v>1817.51</v>
      </c>
    </row>
    <row r="62" ht="15.75" customHeight="1">
      <c r="A62" s="566" t="s">
        <v>621</v>
      </c>
      <c r="B62" s="574">
        <f t="shared" ref="B62:D62" si="11">(((B58)+(B59))+(B60))+(B61)</f>
        <v>0</v>
      </c>
      <c r="C62" s="574">
        <f t="shared" si="11"/>
        <v>2452.51</v>
      </c>
      <c r="D62" s="574">
        <f t="shared" si="11"/>
        <v>0</v>
      </c>
      <c r="E62" s="574">
        <f t="shared" si="6"/>
        <v>2452.51</v>
      </c>
    </row>
    <row r="63" ht="15.75" customHeight="1">
      <c r="A63" s="566" t="s">
        <v>622</v>
      </c>
      <c r="B63" s="569"/>
      <c r="C63" s="571">
        <f>3524.46</f>
        <v>3524.46</v>
      </c>
      <c r="D63" s="569"/>
      <c r="E63" s="571">
        <f t="shared" si="6"/>
        <v>3524.46</v>
      </c>
    </row>
    <row r="64" ht="15.75" customHeight="1">
      <c r="A64" s="566" t="s">
        <v>623</v>
      </c>
      <c r="B64" s="574">
        <f t="shared" ref="B64:D64" si="12">(((((((B34)+(B35))+(B42))+(B47))+(B52))+(B57))+(B62))+(B63)</f>
        <v>0</v>
      </c>
      <c r="C64" s="574">
        <f t="shared" si="12"/>
        <v>272137.57</v>
      </c>
      <c r="D64" s="574">
        <f t="shared" si="12"/>
        <v>0</v>
      </c>
      <c r="E64" s="574">
        <f t="shared" si="6"/>
        <v>272137.57</v>
      </c>
    </row>
    <row r="65" ht="15.75" customHeight="1">
      <c r="A65" s="566" t="s">
        <v>624</v>
      </c>
      <c r="B65" s="569"/>
      <c r="C65" s="569"/>
      <c r="D65" s="569"/>
      <c r="E65" s="571">
        <f t="shared" si="6"/>
        <v>0</v>
      </c>
    </row>
    <row r="66" ht="15.75" customHeight="1">
      <c r="A66" s="566" t="s">
        <v>625</v>
      </c>
      <c r="B66" s="569"/>
      <c r="C66" s="569"/>
      <c r="D66" s="569"/>
      <c r="E66" s="571">
        <f t="shared" si="6"/>
        <v>0</v>
      </c>
    </row>
    <row r="67" ht="15.75" customHeight="1">
      <c r="A67" s="566" t="s">
        <v>626</v>
      </c>
      <c r="B67" s="571">
        <f>-28220.71</f>
        <v>-28220.71</v>
      </c>
      <c r="C67" s="569"/>
      <c r="D67" s="569"/>
      <c r="E67" s="571">
        <f t="shared" si="6"/>
        <v>-28220.71</v>
      </c>
    </row>
    <row r="68" ht="15.75" customHeight="1">
      <c r="A68" s="566" t="s">
        <v>627</v>
      </c>
      <c r="B68" s="571">
        <f>109258.12</f>
        <v>109258.12</v>
      </c>
      <c r="C68" s="569"/>
      <c r="D68" s="569"/>
      <c r="E68" s="571">
        <f t="shared" si="6"/>
        <v>109258.12</v>
      </c>
    </row>
    <row r="69" ht="15.75" customHeight="1">
      <c r="A69" s="566" t="s">
        <v>628</v>
      </c>
      <c r="B69" s="571">
        <f>228038.5</f>
        <v>228038.5</v>
      </c>
      <c r="C69" s="569"/>
      <c r="D69" s="569"/>
      <c r="E69" s="571">
        <f t="shared" si="6"/>
        <v>228038.5</v>
      </c>
    </row>
    <row r="70" ht="15.75" customHeight="1">
      <c r="A70" s="566" t="s">
        <v>629</v>
      </c>
      <c r="B70" s="574">
        <f t="shared" ref="B70:D70" si="13">(((B66)+(B67))+(B68))+(B69)</f>
        <v>309075.91</v>
      </c>
      <c r="C70" s="574">
        <f t="shared" si="13"/>
        <v>0</v>
      </c>
      <c r="D70" s="574">
        <f t="shared" si="13"/>
        <v>0</v>
      </c>
      <c r="E70" s="574">
        <f t="shared" si="6"/>
        <v>309075.91</v>
      </c>
    </row>
    <row r="71" ht="15.75" customHeight="1">
      <c r="A71" s="566" t="s">
        <v>630</v>
      </c>
      <c r="B71" s="569"/>
      <c r="C71" s="569"/>
      <c r="D71" s="569"/>
      <c r="E71" s="571">
        <f t="shared" si="6"/>
        <v>0</v>
      </c>
    </row>
    <row r="72" ht="15.75" customHeight="1">
      <c r="A72" s="566" t="s">
        <v>631</v>
      </c>
      <c r="B72" s="571">
        <f>1754.57</f>
        <v>1754.57</v>
      </c>
      <c r="C72" s="569"/>
      <c r="D72" s="569"/>
      <c r="E72" s="571">
        <f t="shared" si="6"/>
        <v>1754.57</v>
      </c>
    </row>
    <row r="73" ht="15.75" customHeight="1">
      <c r="A73" s="566" t="s">
        <v>632</v>
      </c>
      <c r="B73" s="571">
        <f>35610.79</f>
        <v>35610.79</v>
      </c>
      <c r="C73" s="569"/>
      <c r="D73" s="569"/>
      <c r="E73" s="571">
        <f t="shared" si="6"/>
        <v>35610.79</v>
      </c>
    </row>
    <row r="74" ht="15.75" customHeight="1">
      <c r="A74" s="566" t="s">
        <v>633</v>
      </c>
      <c r="B74" s="571">
        <f>51066.6</f>
        <v>51066.6</v>
      </c>
      <c r="C74" s="569"/>
      <c r="D74" s="569"/>
      <c r="E74" s="571">
        <f t="shared" si="6"/>
        <v>51066.6</v>
      </c>
    </row>
    <row r="75" ht="15.75" customHeight="1">
      <c r="A75" s="566" t="s">
        <v>634</v>
      </c>
      <c r="B75" s="574">
        <f t="shared" ref="B75:D75" si="14">(((B71)+(B72))+(B73))+(B74)</f>
        <v>88431.96</v>
      </c>
      <c r="C75" s="574">
        <f t="shared" si="14"/>
        <v>0</v>
      </c>
      <c r="D75" s="574">
        <f t="shared" si="14"/>
        <v>0</v>
      </c>
      <c r="E75" s="574">
        <f t="shared" si="6"/>
        <v>88431.96</v>
      </c>
    </row>
    <row r="76" ht="15.75" customHeight="1">
      <c r="A76" s="566" t="s">
        <v>635</v>
      </c>
      <c r="B76" s="571">
        <f>10264.61</f>
        <v>10264.61</v>
      </c>
      <c r="C76" s="569"/>
      <c r="D76" s="569"/>
      <c r="E76" s="571">
        <f t="shared" si="6"/>
        <v>10264.61</v>
      </c>
    </row>
    <row r="77" ht="15.75" customHeight="1">
      <c r="A77" s="566" t="s">
        <v>636</v>
      </c>
      <c r="B77" s="569"/>
      <c r="C77" s="569"/>
      <c r="D77" s="569"/>
      <c r="E77" s="571">
        <f t="shared" si="6"/>
        <v>0</v>
      </c>
    </row>
    <row r="78" ht="15.75" customHeight="1">
      <c r="A78" s="566" t="s">
        <v>637</v>
      </c>
      <c r="B78" s="571">
        <f>26394.78</f>
        <v>26394.78</v>
      </c>
      <c r="C78" s="569"/>
      <c r="D78" s="569"/>
      <c r="E78" s="571">
        <f t="shared" si="6"/>
        <v>26394.78</v>
      </c>
    </row>
    <row r="79" ht="15.75" customHeight="1">
      <c r="A79" s="566" t="s">
        <v>638</v>
      </c>
      <c r="B79" s="571">
        <f>33565.5</f>
        <v>33565.5</v>
      </c>
      <c r="C79" s="569"/>
      <c r="D79" s="569"/>
      <c r="E79" s="571">
        <f t="shared" si="6"/>
        <v>33565.5</v>
      </c>
    </row>
    <row r="80" ht="15.75" customHeight="1">
      <c r="A80" s="566" t="s">
        <v>639</v>
      </c>
      <c r="B80" s="571">
        <f>-10241.09</f>
        <v>-10241.09</v>
      </c>
      <c r="C80" s="569"/>
      <c r="D80" s="569"/>
      <c r="E80" s="571">
        <f t="shared" si="6"/>
        <v>-10241.09</v>
      </c>
    </row>
    <row r="81" ht="15.75" customHeight="1">
      <c r="A81" s="566" t="s">
        <v>640</v>
      </c>
      <c r="B81" s="574">
        <f t="shared" ref="B81:D81" si="15">(((B77)+(B78))+(B79))+(B80)</f>
        <v>49719.19</v>
      </c>
      <c r="C81" s="574">
        <f t="shared" si="15"/>
        <v>0</v>
      </c>
      <c r="D81" s="574">
        <f t="shared" si="15"/>
        <v>0</v>
      </c>
      <c r="E81" s="574">
        <f t="shared" si="6"/>
        <v>49719.19</v>
      </c>
    </row>
    <row r="82" ht="15.75" customHeight="1">
      <c r="A82" s="566" t="s">
        <v>641</v>
      </c>
      <c r="B82" s="571">
        <f>5885.4</f>
        <v>5885.4</v>
      </c>
      <c r="C82" s="571">
        <f>91</f>
        <v>91</v>
      </c>
      <c r="D82" s="569"/>
      <c r="E82" s="571">
        <f t="shared" si="6"/>
        <v>5976.4</v>
      </c>
    </row>
    <row r="83" ht="15.75" customHeight="1">
      <c r="A83" s="566" t="s">
        <v>642</v>
      </c>
      <c r="B83" s="571">
        <f>8309.79</f>
        <v>8309.79</v>
      </c>
      <c r="C83" s="569"/>
      <c r="D83" s="569"/>
      <c r="E83" s="571">
        <f t="shared" si="6"/>
        <v>8309.79</v>
      </c>
    </row>
    <row r="84" ht="15.75" customHeight="1">
      <c r="A84" s="566" t="s">
        <v>643</v>
      </c>
      <c r="B84" s="571">
        <f>-1080.71</f>
        <v>-1080.71</v>
      </c>
      <c r="C84" s="569"/>
      <c r="D84" s="569"/>
      <c r="E84" s="571">
        <f t="shared" si="6"/>
        <v>-1080.71</v>
      </c>
    </row>
    <row r="85" ht="15.75" customHeight="1">
      <c r="A85" s="566" t="s">
        <v>644</v>
      </c>
      <c r="B85" s="574">
        <f t="shared" ref="B85:D85" si="16">(B83)+(B84)</f>
        <v>7229.08</v>
      </c>
      <c r="C85" s="574">
        <f t="shared" si="16"/>
        <v>0</v>
      </c>
      <c r="D85" s="574">
        <f t="shared" si="16"/>
        <v>0</v>
      </c>
      <c r="E85" s="574">
        <f t="shared" si="6"/>
        <v>7229.08</v>
      </c>
    </row>
    <row r="86" ht="15.75" customHeight="1">
      <c r="A86" s="566" t="s">
        <v>645</v>
      </c>
      <c r="B86" s="571">
        <f>4958.24</f>
        <v>4958.24</v>
      </c>
      <c r="C86" s="569"/>
      <c r="D86" s="569"/>
      <c r="E86" s="571">
        <f t="shared" si="6"/>
        <v>4958.24</v>
      </c>
    </row>
    <row r="87" ht="15.75" customHeight="1">
      <c r="A87" s="566" t="s">
        <v>646</v>
      </c>
      <c r="B87" s="571">
        <f>-2850.5</f>
        <v>-2850.5</v>
      </c>
      <c r="C87" s="569"/>
      <c r="D87" s="569"/>
      <c r="E87" s="571">
        <f t="shared" si="6"/>
        <v>-2850.5</v>
      </c>
    </row>
    <row r="88" ht="15.75" customHeight="1">
      <c r="A88" s="566" t="s">
        <v>647</v>
      </c>
      <c r="B88" s="574">
        <f t="shared" ref="B88:D88" si="17">(B86)+(B87)</f>
        <v>2107.74</v>
      </c>
      <c r="C88" s="574">
        <f t="shared" si="17"/>
        <v>0</v>
      </c>
      <c r="D88" s="574">
        <f t="shared" si="17"/>
        <v>0</v>
      </c>
      <c r="E88" s="574">
        <f t="shared" si="6"/>
        <v>2107.74</v>
      </c>
    </row>
    <row r="89" ht="15.75" customHeight="1">
      <c r="A89" s="566" t="s">
        <v>648</v>
      </c>
      <c r="B89" s="569"/>
      <c r="C89" s="569"/>
      <c r="D89" s="569"/>
      <c r="E89" s="571">
        <f t="shared" si="6"/>
        <v>0</v>
      </c>
    </row>
    <row r="90" ht="15.75" customHeight="1">
      <c r="A90" s="566" t="s">
        <v>649</v>
      </c>
      <c r="B90" s="571">
        <f>-21978.24</f>
        <v>-21978.24</v>
      </c>
      <c r="C90" s="569"/>
      <c r="D90" s="569"/>
      <c r="E90" s="571">
        <f t="shared" si="6"/>
        <v>-21978.24</v>
      </c>
    </row>
    <row r="91" ht="15.75" customHeight="1">
      <c r="A91" s="566" t="s">
        <v>650</v>
      </c>
      <c r="B91" s="571">
        <f>40853.22</f>
        <v>40853.22</v>
      </c>
      <c r="C91" s="569"/>
      <c r="D91" s="569"/>
      <c r="E91" s="571">
        <f t="shared" si="6"/>
        <v>40853.22</v>
      </c>
    </row>
    <row r="92" ht="15.75" customHeight="1">
      <c r="A92" s="566" t="s">
        <v>651</v>
      </c>
      <c r="B92" s="571">
        <f>56903.2</f>
        <v>56903.2</v>
      </c>
      <c r="C92" s="569"/>
      <c r="D92" s="569"/>
      <c r="E92" s="571">
        <f t="shared" si="6"/>
        <v>56903.2</v>
      </c>
    </row>
    <row r="93" ht="15.75" customHeight="1">
      <c r="A93" s="566" t="s">
        <v>652</v>
      </c>
      <c r="B93" s="574">
        <f t="shared" ref="B93:D93" si="18">(((B89)+(B90))+(B91))+(B92)</f>
        <v>75778.18</v>
      </c>
      <c r="C93" s="574">
        <f t="shared" si="18"/>
        <v>0</v>
      </c>
      <c r="D93" s="574">
        <f t="shared" si="18"/>
        <v>0</v>
      </c>
      <c r="E93" s="574">
        <f t="shared" si="6"/>
        <v>75778.18</v>
      </c>
    </row>
    <row r="94" ht="15.75" customHeight="1">
      <c r="A94" s="566" t="s">
        <v>653</v>
      </c>
      <c r="B94" s="569"/>
      <c r="C94" s="569"/>
      <c r="D94" s="569"/>
      <c r="E94" s="571">
        <f t="shared" si="6"/>
        <v>0</v>
      </c>
    </row>
    <row r="95" ht="15.75" customHeight="1">
      <c r="A95" s="566" t="s">
        <v>654</v>
      </c>
      <c r="B95" s="571">
        <f>-463.34</f>
        <v>-463.34</v>
      </c>
      <c r="C95" s="569"/>
      <c r="D95" s="569"/>
      <c r="E95" s="571">
        <f t="shared" si="6"/>
        <v>-463.34</v>
      </c>
    </row>
    <row r="96" ht="15.75" customHeight="1">
      <c r="A96" s="566" t="s">
        <v>655</v>
      </c>
      <c r="B96" s="571">
        <f>1541.15</f>
        <v>1541.15</v>
      </c>
      <c r="C96" s="569"/>
      <c r="D96" s="569"/>
      <c r="E96" s="571">
        <f t="shared" si="6"/>
        <v>1541.15</v>
      </c>
    </row>
    <row r="97" ht="15.75" customHeight="1">
      <c r="A97" s="566" t="s">
        <v>656</v>
      </c>
      <c r="B97" s="571">
        <f>8657.19</f>
        <v>8657.19</v>
      </c>
      <c r="C97" s="569"/>
      <c r="D97" s="569"/>
      <c r="E97" s="571">
        <f t="shared" si="6"/>
        <v>8657.19</v>
      </c>
    </row>
    <row r="98" ht="15.75" customHeight="1">
      <c r="A98" s="566" t="s">
        <v>657</v>
      </c>
      <c r="B98" s="574">
        <f t="shared" ref="B98:D98" si="19">(((B94)+(B95))+(B96))+(B97)</f>
        <v>9735</v>
      </c>
      <c r="C98" s="574">
        <f t="shared" si="19"/>
        <v>0</v>
      </c>
      <c r="D98" s="574">
        <f t="shared" si="19"/>
        <v>0</v>
      </c>
      <c r="E98" s="574">
        <f t="shared" si="6"/>
        <v>9735</v>
      </c>
    </row>
    <row r="99" ht="15.75" customHeight="1">
      <c r="A99" s="566" t="s">
        <v>658</v>
      </c>
      <c r="B99" s="574">
        <f t="shared" ref="B99:D99" si="20">(((((((((B65)+(B70))+(B75))+(B76))+(B81))+(B82))+(B85))+(B88))+(B93))+(B98)</f>
        <v>558227.07</v>
      </c>
      <c r="C99" s="574">
        <f t="shared" si="20"/>
        <v>91</v>
      </c>
      <c r="D99" s="574">
        <f t="shared" si="20"/>
        <v>0</v>
      </c>
      <c r="E99" s="574">
        <f t="shared" si="6"/>
        <v>558318.07</v>
      </c>
    </row>
    <row r="100" ht="15.75" customHeight="1">
      <c r="A100" s="566" t="s">
        <v>659</v>
      </c>
      <c r="B100" s="574">
        <f t="shared" ref="B100:D100" si="21">(B64)+(B99)</f>
        <v>558227.07</v>
      </c>
      <c r="C100" s="574">
        <f t="shared" si="21"/>
        <v>272228.57</v>
      </c>
      <c r="D100" s="574">
        <f t="shared" si="21"/>
        <v>0</v>
      </c>
      <c r="E100" s="574">
        <f t="shared" si="6"/>
        <v>830455.64</v>
      </c>
    </row>
    <row r="101" ht="15.75" customHeight="1">
      <c r="A101" s="566" t="s">
        <v>456</v>
      </c>
      <c r="B101" s="574">
        <f t="shared" ref="B101:D101" si="22">(B32)-(B100)</f>
        <v>372828.13</v>
      </c>
      <c r="C101" s="574">
        <f t="shared" si="22"/>
        <v>128601.85</v>
      </c>
      <c r="D101" s="574">
        <f t="shared" si="22"/>
        <v>0</v>
      </c>
      <c r="E101" s="574">
        <f t="shared" si="6"/>
        <v>501429.98</v>
      </c>
    </row>
    <row r="102" ht="15.75" customHeight="1">
      <c r="A102" s="566" t="s">
        <v>660</v>
      </c>
      <c r="B102" s="569"/>
      <c r="C102" s="569"/>
      <c r="D102" s="569"/>
      <c r="E102" s="569"/>
    </row>
    <row r="103" ht="15.75" customHeight="1">
      <c r="A103" s="566" t="s">
        <v>661</v>
      </c>
      <c r="B103" s="569"/>
      <c r="C103" s="569"/>
      <c r="D103" s="569"/>
      <c r="E103" s="571">
        <f t="shared" ref="E103:E154" si="23">((B103)+(C103))+(D103)</f>
        <v>0</v>
      </c>
    </row>
    <row r="104" ht="15.75" customHeight="1">
      <c r="A104" s="566" t="s">
        <v>727</v>
      </c>
      <c r="B104" s="569"/>
      <c r="C104" s="569"/>
      <c r="D104" s="571">
        <f>31920</f>
        <v>31920</v>
      </c>
      <c r="E104" s="571">
        <f t="shared" si="23"/>
        <v>31920</v>
      </c>
    </row>
    <row r="105" ht="15.75" customHeight="1">
      <c r="A105" s="566" t="s">
        <v>662</v>
      </c>
      <c r="B105" s="571">
        <f>6645.15</f>
        <v>6645.15</v>
      </c>
      <c r="C105" s="571">
        <f>11737.39</f>
        <v>11737.39</v>
      </c>
      <c r="D105" s="569"/>
      <c r="E105" s="571">
        <f t="shared" si="23"/>
        <v>18382.54</v>
      </c>
    </row>
    <row r="106" ht="15.75" customHeight="1">
      <c r="A106" s="566" t="s">
        <v>663</v>
      </c>
      <c r="B106" s="571">
        <f>9947.16</f>
        <v>9947.16</v>
      </c>
      <c r="C106" s="571">
        <f>21304.87</f>
        <v>21304.87</v>
      </c>
      <c r="D106" s="569"/>
      <c r="E106" s="571">
        <f t="shared" si="23"/>
        <v>31252.03</v>
      </c>
    </row>
    <row r="107" ht="15.75" customHeight="1">
      <c r="A107" s="566" t="s">
        <v>664</v>
      </c>
      <c r="B107" s="569"/>
      <c r="C107" s="571">
        <f>20068.02</f>
        <v>20068.02</v>
      </c>
      <c r="D107" s="569"/>
      <c r="E107" s="571">
        <f t="shared" si="23"/>
        <v>20068.02</v>
      </c>
    </row>
    <row r="108" ht="15.75" customHeight="1">
      <c r="A108" s="566" t="s">
        <v>665</v>
      </c>
      <c r="B108" s="569"/>
      <c r="C108" s="569"/>
      <c r="D108" s="569"/>
      <c r="E108" s="571">
        <f t="shared" si="23"/>
        <v>0</v>
      </c>
    </row>
    <row r="109" ht="15.75" customHeight="1">
      <c r="A109" s="566" t="s">
        <v>666</v>
      </c>
      <c r="B109" s="569"/>
      <c r="C109" s="571">
        <f>9996.72</f>
        <v>9996.72</v>
      </c>
      <c r="D109" s="569"/>
      <c r="E109" s="571">
        <f t="shared" si="23"/>
        <v>9996.72</v>
      </c>
    </row>
    <row r="110" ht="15.75" customHeight="1">
      <c r="A110" s="566" t="s">
        <v>728</v>
      </c>
      <c r="B110" s="571">
        <f>4355</f>
        <v>4355</v>
      </c>
      <c r="C110" s="569"/>
      <c r="D110" s="569"/>
      <c r="E110" s="571">
        <f t="shared" si="23"/>
        <v>4355</v>
      </c>
    </row>
    <row r="111" ht="15.75" customHeight="1">
      <c r="A111" s="566" t="s">
        <v>667</v>
      </c>
      <c r="B111" s="574">
        <f t="shared" ref="B111:D111" si="24">((B108)+(B109))+(B110)</f>
        <v>4355</v>
      </c>
      <c r="C111" s="574">
        <f t="shared" si="24"/>
        <v>9996.72</v>
      </c>
      <c r="D111" s="574">
        <f t="shared" si="24"/>
        <v>0</v>
      </c>
      <c r="E111" s="574">
        <f t="shared" si="23"/>
        <v>14351.72</v>
      </c>
    </row>
    <row r="112" ht="15.75" customHeight="1">
      <c r="A112" s="566" t="s">
        <v>668</v>
      </c>
      <c r="B112" s="574">
        <f t="shared" ref="B112:D112" si="25">(((((B103)+(B104))+(B105))+(B106))+(B107))+(B111)</f>
        <v>20947.31</v>
      </c>
      <c r="C112" s="574">
        <f t="shared" si="25"/>
        <v>63107</v>
      </c>
      <c r="D112" s="574">
        <f t="shared" si="25"/>
        <v>31920</v>
      </c>
      <c r="E112" s="574">
        <f t="shared" si="23"/>
        <v>115974.31</v>
      </c>
    </row>
    <row r="113" ht="15.75" customHeight="1">
      <c r="A113" s="566" t="s">
        <v>669</v>
      </c>
      <c r="B113" s="569"/>
      <c r="C113" s="569"/>
      <c r="D113" s="569"/>
      <c r="E113" s="571">
        <f t="shared" si="23"/>
        <v>0</v>
      </c>
    </row>
    <row r="114" ht="15.75" customHeight="1">
      <c r="A114" s="566" t="s">
        <v>670</v>
      </c>
      <c r="B114" s="571">
        <f>36878.92</f>
        <v>36878.92</v>
      </c>
      <c r="C114" s="571">
        <f>537</f>
        <v>537</v>
      </c>
      <c r="D114" s="569"/>
      <c r="E114" s="571">
        <f t="shared" si="23"/>
        <v>37415.92</v>
      </c>
    </row>
    <row r="115" ht="15.75" customHeight="1">
      <c r="A115" s="566" t="s">
        <v>671</v>
      </c>
      <c r="B115" s="571">
        <f>120.08</f>
        <v>120.08</v>
      </c>
      <c r="C115" s="571">
        <f>0</f>
        <v>0</v>
      </c>
      <c r="D115" s="569"/>
      <c r="E115" s="571">
        <f t="shared" si="23"/>
        <v>120.08</v>
      </c>
    </row>
    <row r="116" ht="15.75" customHeight="1">
      <c r="A116" s="566" t="s">
        <v>672</v>
      </c>
      <c r="B116" s="571">
        <f>1711.67</f>
        <v>1711.67</v>
      </c>
      <c r="C116" s="569"/>
      <c r="D116" s="569"/>
      <c r="E116" s="571">
        <f t="shared" si="23"/>
        <v>1711.67</v>
      </c>
    </row>
    <row r="117" ht="15.75" customHeight="1">
      <c r="A117" s="566" t="s">
        <v>673</v>
      </c>
      <c r="B117" s="571">
        <f>3910.6</f>
        <v>3910.6</v>
      </c>
      <c r="C117" s="571">
        <f>14.99</f>
        <v>14.99</v>
      </c>
      <c r="D117" s="569"/>
      <c r="E117" s="571">
        <f t="shared" si="23"/>
        <v>3925.59</v>
      </c>
    </row>
    <row r="118" ht="15.75" customHeight="1">
      <c r="A118" s="566" t="s">
        <v>674</v>
      </c>
      <c r="B118" s="571">
        <f>32362.94</f>
        <v>32362.94</v>
      </c>
      <c r="C118" s="571">
        <f>1198</f>
        <v>1198</v>
      </c>
      <c r="D118" s="569"/>
      <c r="E118" s="571">
        <f t="shared" si="23"/>
        <v>33560.94</v>
      </c>
    </row>
    <row r="119" ht="15.75" customHeight="1">
      <c r="A119" s="566" t="s">
        <v>675</v>
      </c>
      <c r="B119" s="571">
        <f>2041.29</f>
        <v>2041.29</v>
      </c>
      <c r="C119" s="571">
        <f>425.57</f>
        <v>425.57</v>
      </c>
      <c r="D119" s="569"/>
      <c r="E119" s="571">
        <f t="shared" si="23"/>
        <v>2466.86</v>
      </c>
    </row>
    <row r="120" ht="15.75" customHeight="1">
      <c r="A120" s="566" t="s">
        <v>676</v>
      </c>
      <c r="B120" s="571">
        <f>496.44</f>
        <v>496.44</v>
      </c>
      <c r="C120" s="571">
        <f>158.79</f>
        <v>158.79</v>
      </c>
      <c r="D120" s="569"/>
      <c r="E120" s="571">
        <f t="shared" si="23"/>
        <v>655.23</v>
      </c>
    </row>
    <row r="121" ht="15.75" customHeight="1">
      <c r="A121" s="566" t="s">
        <v>677</v>
      </c>
      <c r="B121" s="571">
        <f>1178.15</f>
        <v>1178.15</v>
      </c>
      <c r="C121" s="571">
        <f>19.11</f>
        <v>19.11</v>
      </c>
      <c r="D121" s="569"/>
      <c r="E121" s="571">
        <f t="shared" si="23"/>
        <v>1197.26</v>
      </c>
    </row>
    <row r="122" ht="15.75" customHeight="1">
      <c r="A122" s="566" t="s">
        <v>678</v>
      </c>
      <c r="B122" s="571">
        <f>9665.95</f>
        <v>9665.95</v>
      </c>
      <c r="C122" s="569"/>
      <c r="D122" s="569"/>
      <c r="E122" s="571">
        <f t="shared" si="23"/>
        <v>9665.95</v>
      </c>
    </row>
    <row r="123" ht="15.75" customHeight="1">
      <c r="A123" s="566" t="s">
        <v>679</v>
      </c>
      <c r="B123" s="571">
        <f>3768.77</f>
        <v>3768.77</v>
      </c>
      <c r="C123" s="569"/>
      <c r="D123" s="569"/>
      <c r="E123" s="571">
        <f t="shared" si="23"/>
        <v>3768.77</v>
      </c>
    </row>
    <row r="124" ht="15.75" customHeight="1">
      <c r="A124" s="566" t="s">
        <v>680</v>
      </c>
      <c r="B124" s="571">
        <f>940.22</f>
        <v>940.22</v>
      </c>
      <c r="C124" s="571">
        <f>90</f>
        <v>90</v>
      </c>
      <c r="D124" s="569"/>
      <c r="E124" s="571">
        <f t="shared" si="23"/>
        <v>1030.22</v>
      </c>
    </row>
    <row r="125" ht="15.75" customHeight="1">
      <c r="A125" s="566" t="s">
        <v>681</v>
      </c>
      <c r="B125" s="574">
        <f t="shared" ref="B125:D125" si="26">(((((((((((B113)+(B114))+(B115))+(B116))+(B117))+(B118))+(B119))+(B120))+(B121))+(B122))+(B123))+(B124)</f>
        <v>93075.03</v>
      </c>
      <c r="C125" s="574">
        <f t="shared" si="26"/>
        <v>2443.46</v>
      </c>
      <c r="D125" s="574">
        <f t="shared" si="26"/>
        <v>0</v>
      </c>
      <c r="E125" s="574">
        <f t="shared" si="23"/>
        <v>95518.49</v>
      </c>
    </row>
    <row r="126" ht="15.75" customHeight="1">
      <c r="A126" s="566" t="s">
        <v>682</v>
      </c>
      <c r="B126" s="569"/>
      <c r="C126" s="569"/>
      <c r="D126" s="569"/>
      <c r="E126" s="571">
        <f t="shared" si="23"/>
        <v>0</v>
      </c>
    </row>
    <row r="127" ht="15.75" customHeight="1">
      <c r="A127" s="566" t="s">
        <v>683</v>
      </c>
      <c r="B127" s="571">
        <f>622.35</f>
        <v>622.35</v>
      </c>
      <c r="C127" s="571">
        <f>22419</f>
        <v>22419</v>
      </c>
      <c r="D127" s="569"/>
      <c r="E127" s="571">
        <f t="shared" si="23"/>
        <v>23041.35</v>
      </c>
    </row>
    <row r="128" ht="15.75" customHeight="1">
      <c r="A128" s="566" t="s">
        <v>684</v>
      </c>
      <c r="B128" s="571">
        <f>75.51</f>
        <v>75.51</v>
      </c>
      <c r="C128" s="569"/>
      <c r="D128" s="569"/>
      <c r="E128" s="571">
        <f t="shared" si="23"/>
        <v>75.51</v>
      </c>
    </row>
    <row r="129" ht="15.75" customHeight="1">
      <c r="A129" s="566" t="s">
        <v>685</v>
      </c>
      <c r="B129" s="571">
        <f>64</f>
        <v>64</v>
      </c>
      <c r="C129" s="571">
        <f>220</f>
        <v>220</v>
      </c>
      <c r="D129" s="569"/>
      <c r="E129" s="571">
        <f t="shared" si="23"/>
        <v>284</v>
      </c>
    </row>
    <row r="130" ht="15.75" customHeight="1">
      <c r="A130" s="566" t="s">
        <v>686</v>
      </c>
      <c r="B130" s="571">
        <f>944.23</f>
        <v>944.23</v>
      </c>
      <c r="C130" s="571">
        <f>2641.2</f>
        <v>2641.2</v>
      </c>
      <c r="D130" s="571">
        <f>509.48</f>
        <v>509.48</v>
      </c>
      <c r="E130" s="571">
        <f t="shared" si="23"/>
        <v>4094.91</v>
      </c>
    </row>
    <row r="131" ht="15.75" customHeight="1">
      <c r="A131" s="566" t="s">
        <v>687</v>
      </c>
      <c r="B131" s="571">
        <f>18763.95</f>
        <v>18763.95</v>
      </c>
      <c r="C131" s="571">
        <f>23657.18</f>
        <v>23657.18</v>
      </c>
      <c r="D131" s="571">
        <f>4326.76</f>
        <v>4326.76</v>
      </c>
      <c r="E131" s="571">
        <f t="shared" si="23"/>
        <v>46747.89</v>
      </c>
    </row>
    <row r="132" ht="15.75" customHeight="1">
      <c r="A132" s="566" t="s">
        <v>688</v>
      </c>
      <c r="B132" s="574">
        <f t="shared" ref="B132:D132" si="27">(((B128)+(B129))+(B130))+(B131)</f>
        <v>19847.69</v>
      </c>
      <c r="C132" s="574">
        <f t="shared" si="27"/>
        <v>26518.38</v>
      </c>
      <c r="D132" s="574">
        <f t="shared" si="27"/>
        <v>4836.24</v>
      </c>
      <c r="E132" s="574">
        <f t="shared" si="23"/>
        <v>51202.31</v>
      </c>
    </row>
    <row r="133" ht="15.75" customHeight="1">
      <c r="A133" s="566" t="s">
        <v>689</v>
      </c>
      <c r="B133" s="574">
        <f t="shared" ref="B133:D133" si="28">((B126)+(B127))+(B132)</f>
        <v>20470.04</v>
      </c>
      <c r="C133" s="574">
        <f t="shared" si="28"/>
        <v>48937.38</v>
      </c>
      <c r="D133" s="574">
        <f t="shared" si="28"/>
        <v>4836.24</v>
      </c>
      <c r="E133" s="574">
        <f t="shared" si="23"/>
        <v>74243.66</v>
      </c>
    </row>
    <row r="134" ht="15.75" customHeight="1">
      <c r="A134" s="566" t="s">
        <v>690</v>
      </c>
      <c r="B134" s="569"/>
      <c r="C134" s="569"/>
      <c r="D134" s="569"/>
      <c r="E134" s="571">
        <f t="shared" si="23"/>
        <v>0</v>
      </c>
    </row>
    <row r="135" ht="15.75" customHeight="1">
      <c r="A135" s="566" t="s">
        <v>691</v>
      </c>
      <c r="B135" s="569"/>
      <c r="C135" s="571">
        <f>617.06</f>
        <v>617.06</v>
      </c>
      <c r="D135" s="569"/>
      <c r="E135" s="571">
        <f t="shared" si="23"/>
        <v>617.06</v>
      </c>
    </row>
    <row r="136" ht="15.75" customHeight="1">
      <c r="A136" s="566" t="s">
        <v>692</v>
      </c>
      <c r="B136" s="569"/>
      <c r="C136" s="571">
        <f>1001.71</f>
        <v>1001.71</v>
      </c>
      <c r="D136" s="569"/>
      <c r="E136" s="571">
        <f t="shared" si="23"/>
        <v>1001.71</v>
      </c>
    </row>
    <row r="137" ht="15.75" customHeight="1">
      <c r="A137" s="566" t="s">
        <v>693</v>
      </c>
      <c r="B137" s="571">
        <f>1603.51</f>
        <v>1603.51</v>
      </c>
      <c r="C137" s="569"/>
      <c r="D137" s="569"/>
      <c r="E137" s="571">
        <f t="shared" si="23"/>
        <v>1603.51</v>
      </c>
    </row>
    <row r="138" ht="15.75" customHeight="1">
      <c r="A138" s="566" t="s">
        <v>729</v>
      </c>
      <c r="B138" s="569"/>
      <c r="C138" s="571">
        <f>52</f>
        <v>52</v>
      </c>
      <c r="D138" s="569"/>
      <c r="E138" s="571">
        <f t="shared" si="23"/>
        <v>52</v>
      </c>
    </row>
    <row r="139" ht="15.75" customHeight="1">
      <c r="A139" s="566" t="s">
        <v>694</v>
      </c>
      <c r="B139" s="571">
        <f>5374.89</f>
        <v>5374.89</v>
      </c>
      <c r="C139" s="571">
        <f>12457.84</f>
        <v>12457.84</v>
      </c>
      <c r="D139" s="569"/>
      <c r="E139" s="571">
        <f t="shared" si="23"/>
        <v>17832.73</v>
      </c>
    </row>
    <row r="140" ht="15.75" customHeight="1">
      <c r="A140" s="566" t="s">
        <v>695</v>
      </c>
      <c r="B140" s="571">
        <f>936</f>
        <v>936</v>
      </c>
      <c r="C140" s="571">
        <f>552.66</f>
        <v>552.66</v>
      </c>
      <c r="D140" s="569"/>
      <c r="E140" s="571">
        <f t="shared" si="23"/>
        <v>1488.66</v>
      </c>
    </row>
    <row r="141" ht="15.75" customHeight="1">
      <c r="A141" s="566" t="s">
        <v>696</v>
      </c>
      <c r="B141" s="571">
        <f>21592.53</f>
        <v>21592.53</v>
      </c>
      <c r="C141" s="569"/>
      <c r="D141" s="569"/>
      <c r="E141" s="571">
        <f t="shared" si="23"/>
        <v>21592.53</v>
      </c>
    </row>
    <row r="142" ht="15.75" customHeight="1">
      <c r="A142" s="566" t="s">
        <v>697</v>
      </c>
      <c r="B142" s="569"/>
      <c r="C142" s="571">
        <f>100.84</f>
        <v>100.84</v>
      </c>
      <c r="D142" s="569"/>
      <c r="E142" s="571">
        <f t="shared" si="23"/>
        <v>100.84</v>
      </c>
    </row>
    <row r="143" ht="15.75" customHeight="1">
      <c r="A143" s="566" t="s">
        <v>698</v>
      </c>
      <c r="B143" s="571">
        <f>6854.34</f>
        <v>6854.34</v>
      </c>
      <c r="C143" s="571">
        <f>6756.79</f>
        <v>6756.79</v>
      </c>
      <c r="D143" s="569"/>
      <c r="E143" s="571">
        <f t="shared" si="23"/>
        <v>13611.13</v>
      </c>
    </row>
    <row r="144" ht="15.75" customHeight="1">
      <c r="A144" s="566" t="s">
        <v>699</v>
      </c>
      <c r="B144" s="571">
        <f>3268.93</f>
        <v>3268.93</v>
      </c>
      <c r="C144" s="571">
        <f>7297.6</f>
        <v>7297.6</v>
      </c>
      <c r="D144" s="569"/>
      <c r="E144" s="571">
        <f t="shared" si="23"/>
        <v>10566.53</v>
      </c>
    </row>
    <row r="145" ht="15.75" customHeight="1">
      <c r="A145" s="566" t="s">
        <v>700</v>
      </c>
      <c r="B145" s="571">
        <f>119.53</f>
        <v>119.53</v>
      </c>
      <c r="C145" s="571">
        <f>4723.63</f>
        <v>4723.63</v>
      </c>
      <c r="D145" s="569"/>
      <c r="E145" s="571">
        <f t="shared" si="23"/>
        <v>4843.16</v>
      </c>
    </row>
    <row r="146" ht="15.75" customHeight="1">
      <c r="A146" s="566" t="s">
        <v>701</v>
      </c>
      <c r="B146" s="571">
        <f>141.31</f>
        <v>141.31</v>
      </c>
      <c r="C146" s="571">
        <f>2571.59</f>
        <v>2571.59</v>
      </c>
      <c r="D146" s="569"/>
      <c r="E146" s="571">
        <f t="shared" si="23"/>
        <v>2712.9</v>
      </c>
    </row>
    <row r="147" ht="15.75" customHeight="1">
      <c r="A147" s="566" t="s">
        <v>702</v>
      </c>
      <c r="B147" s="574">
        <f t="shared" ref="B147:D147" si="29">((((B142)+(B143))+(B144))+(B145))+(B146)</f>
        <v>10384.11</v>
      </c>
      <c r="C147" s="574">
        <f t="shared" si="29"/>
        <v>21450.45</v>
      </c>
      <c r="D147" s="574">
        <f t="shared" si="29"/>
        <v>0</v>
      </c>
      <c r="E147" s="574">
        <f t="shared" si="23"/>
        <v>31834.56</v>
      </c>
    </row>
    <row r="148" ht="15.75" customHeight="1">
      <c r="A148" s="566" t="s">
        <v>703</v>
      </c>
      <c r="B148" s="569"/>
      <c r="C148" s="571">
        <f>3453.32</f>
        <v>3453.32</v>
      </c>
      <c r="D148" s="569"/>
      <c r="E148" s="571">
        <f t="shared" si="23"/>
        <v>3453.32</v>
      </c>
    </row>
    <row r="149" ht="15.75" customHeight="1">
      <c r="A149" s="566" t="s">
        <v>704</v>
      </c>
      <c r="B149" s="571">
        <f>90.68</f>
        <v>90.68</v>
      </c>
      <c r="C149" s="571">
        <f>388.31</f>
        <v>388.31</v>
      </c>
      <c r="D149" s="569"/>
      <c r="E149" s="571">
        <f t="shared" si="23"/>
        <v>478.99</v>
      </c>
    </row>
    <row r="150" ht="15.75" customHeight="1">
      <c r="A150" s="566" t="s">
        <v>705</v>
      </c>
      <c r="B150" s="569"/>
      <c r="C150" s="571">
        <f>687.36</f>
        <v>687.36</v>
      </c>
      <c r="D150" s="569"/>
      <c r="E150" s="571">
        <f t="shared" si="23"/>
        <v>687.36</v>
      </c>
    </row>
    <row r="151" ht="15.75" customHeight="1">
      <c r="A151" s="566" t="s">
        <v>706</v>
      </c>
      <c r="B151" s="571">
        <f>5662.9</f>
        <v>5662.9</v>
      </c>
      <c r="C151" s="571">
        <f>6016.28</f>
        <v>6016.28</v>
      </c>
      <c r="D151" s="569"/>
      <c r="E151" s="571">
        <f t="shared" si="23"/>
        <v>11679.18</v>
      </c>
    </row>
    <row r="152" ht="15.75" customHeight="1">
      <c r="A152" s="566" t="s">
        <v>707</v>
      </c>
      <c r="B152" s="574">
        <f t="shared" ref="B152:D152" si="30">((((((((((((B134)+(B135))+(B136))+(B137))+(B138))+(B139))+(B140))+(B141))+(B147))+(B148))+(B149))+(B150))+(B151)</f>
        <v>45644.62</v>
      </c>
      <c r="C152" s="574">
        <f t="shared" si="30"/>
        <v>46676.99</v>
      </c>
      <c r="D152" s="574">
        <f t="shared" si="30"/>
        <v>0</v>
      </c>
      <c r="E152" s="574">
        <f t="shared" si="23"/>
        <v>92321.61</v>
      </c>
    </row>
    <row r="153" ht="15.75" customHeight="1">
      <c r="A153" s="566" t="s">
        <v>708</v>
      </c>
      <c r="B153" s="574">
        <f t="shared" ref="B153:D153" si="31">(((B112)+(B125))+(B133))+(B152)</f>
        <v>180137</v>
      </c>
      <c r="C153" s="574">
        <f t="shared" si="31"/>
        <v>161164.83</v>
      </c>
      <c r="D153" s="574">
        <f t="shared" si="31"/>
        <v>36756.24</v>
      </c>
      <c r="E153" s="574">
        <f t="shared" si="23"/>
        <v>378058.07</v>
      </c>
    </row>
    <row r="154" ht="15.75" customHeight="1">
      <c r="A154" s="566" t="s">
        <v>709</v>
      </c>
      <c r="B154" s="574">
        <f t="shared" ref="B154:D154" si="32">(B101)-(B153)</f>
        <v>192691.13</v>
      </c>
      <c r="C154" s="574">
        <f t="shared" si="32"/>
        <v>-32562.98</v>
      </c>
      <c r="D154" s="574">
        <f t="shared" si="32"/>
        <v>-36756.24</v>
      </c>
      <c r="E154" s="574">
        <f t="shared" si="23"/>
        <v>123371.91</v>
      </c>
    </row>
    <row r="155" ht="15.75" customHeight="1">
      <c r="A155" s="566" t="s">
        <v>447</v>
      </c>
      <c r="B155" s="569"/>
      <c r="C155" s="569"/>
      <c r="D155" s="569"/>
      <c r="E155" s="569"/>
    </row>
    <row r="156" ht="15.75" customHeight="1">
      <c r="A156" s="566" t="s">
        <v>710</v>
      </c>
      <c r="B156" s="569"/>
      <c r="C156" s="571">
        <f>3000</f>
        <v>3000</v>
      </c>
      <c r="D156" s="569"/>
      <c r="E156" s="571">
        <f t="shared" ref="E156:E157" si="34">((B156)+(C156))+(D156)</f>
        <v>3000</v>
      </c>
    </row>
    <row r="157" ht="15.75" customHeight="1">
      <c r="A157" s="566" t="s">
        <v>711</v>
      </c>
      <c r="B157" s="574" t="str">
        <f t="shared" ref="B157:D157" si="33">B156</f>
        <v/>
      </c>
      <c r="C157" s="574">
        <f t="shared" si="33"/>
        <v>3000</v>
      </c>
      <c r="D157" s="574" t="str">
        <f t="shared" si="33"/>
        <v/>
      </c>
      <c r="E157" s="574">
        <f t="shared" si="34"/>
        <v>3000</v>
      </c>
    </row>
    <row r="158" ht="15.75" customHeight="1">
      <c r="A158" s="566" t="s">
        <v>712</v>
      </c>
      <c r="B158" s="569"/>
      <c r="C158" s="569"/>
      <c r="D158" s="569"/>
      <c r="E158" s="569"/>
    </row>
    <row r="159" ht="15.75" customHeight="1">
      <c r="A159" s="566" t="s">
        <v>713</v>
      </c>
      <c r="B159" s="571">
        <f>52541.51</f>
        <v>52541.51</v>
      </c>
      <c r="C159" s="571">
        <f>105774.81</f>
        <v>105774.81</v>
      </c>
      <c r="D159" s="569"/>
      <c r="E159" s="571">
        <f t="shared" ref="E159:E165" si="35">((B159)+(C159))+(D159)</f>
        <v>158316.32</v>
      </c>
    </row>
    <row r="160" ht="15.75" customHeight="1">
      <c r="A160" s="566" t="s">
        <v>714</v>
      </c>
      <c r="B160" s="571">
        <f>-3221.14</f>
        <v>-3221.14</v>
      </c>
      <c r="C160" s="571">
        <f>-31.5</f>
        <v>-31.5</v>
      </c>
      <c r="D160" s="571">
        <f>-258074.35</f>
        <v>-258074.35</v>
      </c>
      <c r="E160" s="571">
        <f t="shared" si="35"/>
        <v>-261326.99</v>
      </c>
    </row>
    <row r="161" ht="15.75" customHeight="1">
      <c r="A161" s="566" t="s">
        <v>715</v>
      </c>
      <c r="B161" s="569"/>
      <c r="C161" s="571">
        <f>57173.63</f>
        <v>57173.63</v>
      </c>
      <c r="D161" s="569"/>
      <c r="E161" s="571">
        <f t="shared" si="35"/>
        <v>57173.63</v>
      </c>
    </row>
    <row r="162" ht="15.75" customHeight="1">
      <c r="A162" s="566" t="s">
        <v>716</v>
      </c>
      <c r="B162" s="569"/>
      <c r="C162" s="571">
        <f>217</f>
        <v>217</v>
      </c>
      <c r="D162" s="569"/>
      <c r="E162" s="571">
        <f t="shared" si="35"/>
        <v>217</v>
      </c>
    </row>
    <row r="163" ht="15.75" customHeight="1">
      <c r="A163" s="566" t="s">
        <v>717</v>
      </c>
      <c r="B163" s="574">
        <f t="shared" ref="B163:D163" si="36">(((B159)+(B160))+(B161))+(B162)</f>
        <v>49320.37</v>
      </c>
      <c r="C163" s="574">
        <f t="shared" si="36"/>
        <v>163133.94</v>
      </c>
      <c r="D163" s="574">
        <f t="shared" si="36"/>
        <v>-258074.35</v>
      </c>
      <c r="E163" s="574">
        <f t="shared" si="35"/>
        <v>-45620.04</v>
      </c>
    </row>
    <row r="164" ht="15.75" customHeight="1">
      <c r="A164" s="566" t="s">
        <v>718</v>
      </c>
      <c r="B164" s="574">
        <f t="shared" ref="B164:D164" si="37">(B157)-(B163)</f>
        <v>-49320.37</v>
      </c>
      <c r="C164" s="574">
        <f t="shared" si="37"/>
        <v>-160133.94</v>
      </c>
      <c r="D164" s="574">
        <f t="shared" si="37"/>
        <v>258074.35</v>
      </c>
      <c r="E164" s="574">
        <f t="shared" si="35"/>
        <v>48620.04</v>
      </c>
    </row>
    <row r="165" ht="15.75" customHeight="1">
      <c r="A165" s="566" t="s">
        <v>719</v>
      </c>
      <c r="B165" s="574">
        <f t="shared" ref="B165:D165" si="38">(B154)+(B164)</f>
        <v>143370.76</v>
      </c>
      <c r="C165" s="574">
        <f t="shared" si="38"/>
        <v>-192696.92</v>
      </c>
      <c r="D165" s="574">
        <f t="shared" si="38"/>
        <v>221318.11</v>
      </c>
      <c r="E165" s="574">
        <f t="shared" si="35"/>
        <v>171991.95</v>
      </c>
    </row>
    <row r="166" ht="15.75" customHeight="1">
      <c r="A166" s="566"/>
      <c r="B166" s="567"/>
      <c r="C166" s="567"/>
      <c r="D166" s="567"/>
      <c r="E166" s="567"/>
    </row>
    <row r="167" ht="15.75" customHeight="1"/>
    <row r="168" ht="15.75" customHeight="1"/>
    <row r="169" ht="15.75" customHeight="1">
      <c r="A169" s="577" t="s">
        <v>730</v>
      </c>
    </row>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A2:E2"/>
    <mergeCell ref="A3:E3"/>
    <mergeCell ref="A169:E169"/>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5.0"/>
  </cols>
  <sheetData>
    <row r="1" ht="15.75" customHeight="1">
      <c r="A1" s="28" t="s">
        <v>731</v>
      </c>
    </row>
    <row r="2" ht="15.75" customHeight="1">
      <c r="A2" s="445"/>
    </row>
    <row r="3" ht="15.75" customHeight="1">
      <c r="A3" s="445" t="s">
        <v>732</v>
      </c>
    </row>
    <row r="4" ht="15.75" customHeight="1">
      <c r="A4" s="74" t="s">
        <v>733</v>
      </c>
      <c r="B4" s="392">
        <v>320.0</v>
      </c>
      <c r="C4" s="74" t="s">
        <v>734</v>
      </c>
    </row>
    <row r="5" ht="15.75" customHeight="1">
      <c r="A5" s="74" t="s">
        <v>735</v>
      </c>
      <c r="B5" s="392">
        <v>260.25</v>
      </c>
      <c r="C5" s="74" t="s">
        <v>734</v>
      </c>
    </row>
    <row r="6" ht="15.75" customHeight="1">
      <c r="A6" s="74" t="s">
        <v>736</v>
      </c>
      <c r="B6" s="392">
        <v>0.0</v>
      </c>
      <c r="C6" s="74" t="s">
        <v>737</v>
      </c>
    </row>
    <row r="7" ht="15.75" customHeight="1">
      <c r="A7" s="74" t="s">
        <v>738</v>
      </c>
      <c r="B7" s="392">
        <v>0.75</v>
      </c>
      <c r="C7" s="74" t="s">
        <v>734</v>
      </c>
    </row>
    <row r="8" ht="15.75" customHeight="1">
      <c r="A8" s="74" t="s">
        <v>739</v>
      </c>
      <c r="B8" s="392">
        <v>18.0</v>
      </c>
      <c r="C8" s="74" t="s">
        <v>734</v>
      </c>
    </row>
    <row r="9" ht="15.75" customHeight="1">
      <c r="A9" s="74" t="s">
        <v>740</v>
      </c>
      <c r="B9" s="392">
        <v>599.0</v>
      </c>
      <c r="C9" s="74" t="s">
        <v>734</v>
      </c>
    </row>
    <row r="10" ht="15.75" customHeight="1">
      <c r="A10" s="74" t="s">
        <v>741</v>
      </c>
      <c r="B10" s="74">
        <v>39.0</v>
      </c>
      <c r="C10" s="74" t="s">
        <v>742</v>
      </c>
    </row>
    <row r="11" ht="15.75" customHeight="1">
      <c r="A11" s="74" t="s">
        <v>743</v>
      </c>
      <c r="B11" s="74">
        <v>60.0</v>
      </c>
      <c r="C11" s="74" t="s">
        <v>744</v>
      </c>
    </row>
    <row r="12" ht="15.75" customHeight="1"/>
    <row r="13" ht="15.75" customHeight="1"/>
    <row r="14" ht="15.75" customHeight="1">
      <c r="A14" s="74" t="s">
        <v>745</v>
      </c>
    </row>
    <row r="15" ht="15.75" customHeight="1">
      <c r="A15" s="74" t="s">
        <v>746</v>
      </c>
      <c r="B15" s="74" t="s">
        <v>747</v>
      </c>
    </row>
    <row r="16" ht="15.75" customHeight="1">
      <c r="A16" s="74" t="s">
        <v>748</v>
      </c>
    </row>
    <row r="17" ht="15.75" customHeight="1">
      <c r="A17" s="74" t="s">
        <v>749</v>
      </c>
      <c r="B17" s="392">
        <v>637.5</v>
      </c>
      <c r="C17" s="392">
        <v>637.5</v>
      </c>
    </row>
    <row r="18" ht="15.75" customHeight="1">
      <c r="A18" s="74" t="s">
        <v>750</v>
      </c>
    </row>
    <row r="19" ht="15.75" customHeight="1">
      <c r="A19" s="74" t="s">
        <v>751</v>
      </c>
      <c r="B19" s="392">
        <v>16.35</v>
      </c>
      <c r="C19" s="392">
        <v>16.35</v>
      </c>
    </row>
    <row r="20" ht="15.75" customHeight="1">
      <c r="A20" s="74" t="s">
        <v>752</v>
      </c>
      <c r="B20" s="392">
        <v>38.5</v>
      </c>
      <c r="C20" s="392">
        <v>38.5</v>
      </c>
    </row>
    <row r="21" ht="15.75" customHeight="1"/>
    <row r="22" ht="15.75" customHeight="1">
      <c r="A22" s="74" t="s">
        <v>753</v>
      </c>
    </row>
    <row r="23" ht="15.75" customHeight="1">
      <c r="A23" s="74" t="s">
        <v>754</v>
      </c>
      <c r="B23" s="74" t="s">
        <v>755</v>
      </c>
      <c r="C23" s="74" t="s">
        <v>756</v>
      </c>
      <c r="D23" s="74" t="s">
        <v>757</v>
      </c>
    </row>
    <row r="24" ht="15.75" customHeight="1">
      <c r="A24" s="74" t="s">
        <v>758</v>
      </c>
      <c r="B24" s="74">
        <v>12.0</v>
      </c>
      <c r="C24" s="392">
        <v>18.0</v>
      </c>
      <c r="D24" s="392">
        <v>18.0</v>
      </c>
    </row>
    <row r="25" ht="15.75" customHeight="1">
      <c r="A25" s="74" t="s">
        <v>759</v>
      </c>
      <c r="B25" s="74">
        <v>4.0</v>
      </c>
      <c r="C25" s="392">
        <v>22.0</v>
      </c>
      <c r="D25" s="392">
        <v>22.0</v>
      </c>
    </row>
    <row r="26" ht="15.75" customHeight="1">
      <c r="A26" s="74" t="s">
        <v>760</v>
      </c>
      <c r="B26" s="74">
        <v>2.0</v>
      </c>
      <c r="C26" s="392">
        <v>25.0</v>
      </c>
      <c r="D26" s="392">
        <v>25.0</v>
      </c>
    </row>
    <row r="27" ht="15.75" customHeight="1">
      <c r="A27" s="74" t="s">
        <v>761</v>
      </c>
      <c r="B27" s="74">
        <v>6.0</v>
      </c>
      <c r="C27" s="392">
        <v>15.0</v>
      </c>
      <c r="D27" s="392">
        <v>15.0</v>
      </c>
    </row>
    <row r="28" ht="15.75" customHeight="1">
      <c r="A28" s="74" t="s">
        <v>762</v>
      </c>
      <c r="B28" s="74">
        <v>4.5</v>
      </c>
      <c r="C28" s="392">
        <v>15.0</v>
      </c>
      <c r="D28" s="392">
        <v>15.0</v>
      </c>
    </row>
    <row r="29" ht="15.75" customHeight="1">
      <c r="A29" s="74" t="s">
        <v>763</v>
      </c>
      <c r="B29" s="74">
        <v>1.5</v>
      </c>
      <c r="C29" s="392">
        <v>8.0</v>
      </c>
      <c r="D29" s="392">
        <v>8.0</v>
      </c>
    </row>
    <row r="30" ht="15.75" customHeight="1">
      <c r="A30" s="74" t="s">
        <v>764</v>
      </c>
      <c r="B30" s="74">
        <v>3.0</v>
      </c>
      <c r="C30" s="392">
        <v>16.0</v>
      </c>
      <c r="D30" s="392">
        <v>16.0</v>
      </c>
    </row>
    <row r="31" ht="15.75" customHeight="1">
      <c r="A31" s="74" t="s">
        <v>765</v>
      </c>
      <c r="B31" s="74">
        <v>2.0</v>
      </c>
      <c r="C31" s="392">
        <v>3.0</v>
      </c>
      <c r="D31" s="392">
        <v>3.0</v>
      </c>
    </row>
    <row r="32" ht="15.75" customHeight="1">
      <c r="A32" s="74" t="s">
        <v>766</v>
      </c>
      <c r="B32" s="74">
        <v>4.0</v>
      </c>
      <c r="C32" s="392">
        <v>15.0</v>
      </c>
      <c r="D32" s="392">
        <v>15.0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rawing r:id="rId1"/>
</worksheet>
</file>